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221" windowWidth="12060" windowHeight="8325" activeTab="2"/>
  </bookViews>
  <sheets>
    <sheet name="новый прайс" sheetId="1" r:id="rId1"/>
    <sheet name="полный прайс" sheetId="2" r:id="rId2"/>
    <sheet name="старый" sheetId="3" r:id="rId3"/>
  </sheets>
  <definedNames/>
  <calcPr fullCalcOnLoad="1"/>
</workbook>
</file>

<file path=xl/sharedStrings.xml><?xml version="1.0" encoding="utf-8"?>
<sst xmlns="http://schemas.openxmlformats.org/spreadsheetml/2006/main" count="954" uniqueCount="83">
  <si>
    <t>Категории  путёвок</t>
  </si>
  <si>
    <t>Номера палат по категориям путёвок</t>
  </si>
  <si>
    <t>21 день</t>
  </si>
  <si>
    <t>1 койко-день</t>
  </si>
  <si>
    <t>1.</t>
  </si>
  <si>
    <t>Путёвка взрослого и ребёнка</t>
  </si>
  <si>
    <t xml:space="preserve"> - с удобствами</t>
  </si>
  <si>
    <t>204-206, 304-306</t>
  </si>
  <si>
    <t xml:space="preserve"> -без удобств</t>
  </si>
  <si>
    <t>100-102,104-118,111а</t>
  </si>
  <si>
    <t>- номер 2-х местный</t>
  </si>
  <si>
    <t>207-210, 307-310</t>
  </si>
  <si>
    <t>200, 300</t>
  </si>
  <si>
    <t>- номер «студия» на 1 чел. (при проживании 2-х)</t>
  </si>
  <si>
    <t>211-213, 311-313, 316</t>
  </si>
  <si>
    <t>2.</t>
  </si>
  <si>
    <t>Путёвка взрослого</t>
  </si>
  <si>
    <t>Лечебная путёвка</t>
  </si>
  <si>
    <t>-с удобствами</t>
  </si>
  <si>
    <t>- без удобств</t>
  </si>
  <si>
    <t>-номер 2-х местный</t>
  </si>
  <si>
    <t>- номер одно-местный</t>
  </si>
  <si>
    <t>201-203, 301-303</t>
  </si>
  <si>
    <t xml:space="preserve"> 220,318,319</t>
  </si>
  <si>
    <t>315, 317</t>
  </si>
  <si>
    <t>214</t>
  </si>
  <si>
    <t>5</t>
  </si>
  <si>
    <t>Оздоровительная путёвка (лечение на базе санатория)</t>
  </si>
  <si>
    <t>Монопутёвка (лечение по одному направлению)</t>
  </si>
  <si>
    <t xml:space="preserve">Путёвка детская  </t>
  </si>
  <si>
    <t xml:space="preserve"> номер "студия" на 1 чел. (при проживании 1-го)</t>
  </si>
  <si>
    <t>люкс 2-х местный для 1 чел. (при проживании 2-х)</t>
  </si>
  <si>
    <t>люкс 2-х местный для 1 чел.</t>
  </si>
  <si>
    <t>люкс 2-х местный (для 1-го человека)</t>
  </si>
  <si>
    <t>люкс 3-х комнатный 2-х местный для 1-го чел.</t>
  </si>
  <si>
    <t>люкс 3-х комнатный 2-х местный /на одного человека/ при проживании 2-х чел.</t>
  </si>
  <si>
    <t>2 квартал 2007года</t>
  </si>
  <si>
    <t>3 квартал 2007года</t>
  </si>
  <si>
    <t>Моно (лечение по одному направлению)</t>
  </si>
  <si>
    <t xml:space="preserve">Оздоровительная                 </t>
  </si>
  <si>
    <t>21 день расчёт</t>
  </si>
  <si>
    <t>Детская путёвка</t>
  </si>
  <si>
    <t xml:space="preserve">Экономист </t>
  </si>
  <si>
    <t xml:space="preserve">Черникова Е.Н. </t>
  </si>
  <si>
    <t>Социальная путёвка для взрослого</t>
  </si>
  <si>
    <t>Социальная детская путёвка</t>
  </si>
  <si>
    <t>Мать и дитя</t>
  </si>
  <si>
    <t>ГУ «САНАТОРИЙ ВОРОНЕЖ»  ПРЕДЛАГАЕТ СВОИ УСЛУГИ В ОБЛАСТИ ОЗДОРОВЛЕНИЯ И ОТДЫХА!</t>
  </si>
  <si>
    <t>Реализация путёвок</t>
  </si>
  <si>
    <t xml:space="preserve">Черникова Елена Николаевна </t>
  </si>
  <si>
    <t>(с 8-00 до 16-30)</t>
  </si>
  <si>
    <t>Шестопалова Ирина Михайловна</t>
  </si>
  <si>
    <t>E-mail: gusvoronej@yandex.ru; ess-voroneg@mail.ru</t>
  </si>
  <si>
    <t xml:space="preserve">Медрегистратор </t>
  </si>
  <si>
    <r>
      <t xml:space="preserve">тел. </t>
    </r>
    <r>
      <rPr>
        <sz val="12"/>
        <rFont val="Times New Roman"/>
        <family val="1"/>
      </rPr>
      <t>(87934) 6-31-14</t>
    </r>
  </si>
  <si>
    <r>
      <t xml:space="preserve">тел. </t>
    </r>
    <r>
      <rPr>
        <sz val="12"/>
        <rFont val="Times New Roman"/>
        <family val="1"/>
      </rPr>
      <t>(87934) 6-35-38 (коммутатор)</t>
    </r>
  </si>
  <si>
    <t>Ессентуки – уникальная жемчужина в созвездии курорта Кавказских Минеральных Вод. Природа одарила этот чудесный уголок необычайной красотой. Санаторий «Воронеж» расположился в самом центре курортной зоны г. Ессентуки. Напротив санатория находится крупнейшая в Европе, всемирно известная грязелечебница им. Семашко, а в 20 метрах от него раскинулся Лечебный парк. Рядом с санаторием находятся бюветы источников «Ессентуки-4» и «Ессентуки - Новая», "Ессентуки 17". Здесь вы встретите радушный приём и по-домашнему приветливую и уютную атмосферу. Здравница рассчитана на 120 мест и принимает отдыхающих круглый год. Санаторий обладает современной медицинской базой и большим опытом лечения болезней органов пищеварения, органов дыхания, обмена веществ, гинекологии, урологии, пульмонологии, заболеваний ЛОР-органов, нервных заболеваний, болезней костно-мышечной системы.</t>
  </si>
  <si>
    <t>Бронирование, приём, размещение</t>
  </si>
  <si>
    <t>Утверждаю</t>
  </si>
  <si>
    <t>Главный врач ГУ "Санаторий "Воронеж"</t>
  </si>
  <si>
    <t>__________________Лещенко М.В.</t>
  </si>
  <si>
    <t>__________________2008г.</t>
  </si>
  <si>
    <t>Приложение №</t>
  </si>
  <si>
    <t>к приказу №___ от  _______________2008г.</t>
  </si>
  <si>
    <t xml:space="preserve">Прейскурант цен на путёвки на I квартал 2008г. </t>
  </si>
  <si>
    <t>люкс 3-х комн. 2-х местный /на одного человека/ при проживании 2-х чел.</t>
  </si>
  <si>
    <t>люкс 3-х ком. 2-х местный /на одного человека/ при проживании 2-х чел.</t>
  </si>
  <si>
    <t>Экономист</t>
  </si>
  <si>
    <t>Социальная путёвка</t>
  </si>
  <si>
    <t>янв.-февр.</t>
  </si>
  <si>
    <t>март-май</t>
  </si>
  <si>
    <t>июнь-сентябрь</t>
  </si>
  <si>
    <t>октябрь-декабрь</t>
  </si>
  <si>
    <t>ИО Главного врача ГУ "Санаторий "Воронеж"</t>
  </si>
  <si>
    <t>__________________Сапкун И.Н.</t>
  </si>
  <si>
    <r>
      <t xml:space="preserve">тел. </t>
    </r>
    <r>
      <rPr>
        <sz val="9"/>
        <rFont val="Arial"/>
        <family val="2"/>
      </rPr>
      <t>(87934) 6-31-14</t>
    </r>
  </si>
  <si>
    <r>
      <t xml:space="preserve">тел. </t>
    </r>
    <r>
      <rPr>
        <sz val="9"/>
        <rFont val="Arial"/>
        <family val="2"/>
      </rPr>
      <t>(87934) 6-35-38 (коммутатор)</t>
    </r>
  </si>
  <si>
    <t xml:space="preserve">Прейскурант цен на путёвки на  2008г. </t>
  </si>
  <si>
    <t xml:space="preserve"> номер «студия»  (при проживании 2-х)</t>
  </si>
  <si>
    <r>
      <t xml:space="preserve">тел. </t>
    </r>
    <r>
      <rPr>
        <sz val="12"/>
        <rFont val="Arial"/>
        <family val="2"/>
      </rPr>
      <t>(87934) 6-31-14</t>
    </r>
  </si>
  <si>
    <r>
      <t xml:space="preserve">тел. </t>
    </r>
    <r>
      <rPr>
        <sz val="12"/>
        <rFont val="Arial"/>
        <family val="2"/>
      </rPr>
      <t>(87934) 6-35-38 (коммутатор)</t>
    </r>
  </si>
  <si>
    <t>ГУ «САНАТОРИЙ ВОРОНЕЖ»                                                                                          ПРЕДЛАГАЕТ СВОИ УСЛУГИ В ОБЛАСТИ ОЗДОРОВЛЕНИЯ И ОТДЫХА!</t>
  </si>
  <si>
    <t>E-mail:  ess_svoroneg@mail.ru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</si>
</sst>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9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1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1" fontId="5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Border="1" applyAlignment="1">
      <alignment textRotation="90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indent="1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1" fontId="16" fillId="0" borderId="0" xfId="0" applyNumberFormat="1" applyFont="1" applyAlignment="1">
      <alignment vertical="top"/>
    </xf>
    <xf numFmtId="0" fontId="14" fillId="0" borderId="3" xfId="0" applyFont="1" applyBorder="1" applyAlignment="1">
      <alignment horizontal="center" vertical="top" wrapText="1"/>
    </xf>
    <xf numFmtId="1" fontId="14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1" fontId="15" fillId="0" borderId="1" xfId="0" applyNumberFormat="1" applyFont="1" applyBorder="1" applyAlignment="1">
      <alignment horizontal="center" vertical="top" wrapText="1"/>
    </xf>
    <xf numFmtId="1" fontId="15" fillId="0" borderId="1" xfId="0" applyNumberFormat="1" applyFont="1" applyBorder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1" fontId="1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 applyBorder="1" applyAlignment="1">
      <alignment vertical="top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6" fillId="0" borderId="1" xfId="0" applyFont="1" applyBorder="1" applyAlignment="1">
      <alignment horizontal="center" vertical="center"/>
    </xf>
    <xf numFmtId="1" fontId="15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 indent="11"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 horizontal="center"/>
    </xf>
    <xf numFmtId="1" fontId="15" fillId="0" borderId="2" xfId="0" applyNumberFormat="1" applyFont="1" applyBorder="1" applyAlignment="1">
      <alignment vertical="top"/>
    </xf>
    <xf numFmtId="0" fontId="15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 vertical="top"/>
    </xf>
    <xf numFmtId="1" fontId="16" fillId="0" borderId="11" xfId="0" applyNumberFormat="1" applyFont="1" applyBorder="1" applyAlignment="1">
      <alignment vertical="top"/>
    </xf>
    <xf numFmtId="0" fontId="14" fillId="0" borderId="12" xfId="0" applyFont="1" applyBorder="1" applyAlignment="1">
      <alignment horizontal="center" vertical="top" wrapText="1"/>
    </xf>
    <xf numFmtId="1" fontId="14" fillId="0" borderId="8" xfId="0" applyNumberFormat="1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5" fillId="0" borderId="13" xfId="0" applyFont="1" applyBorder="1" applyAlignment="1">
      <alignment/>
    </xf>
    <xf numFmtId="0" fontId="15" fillId="0" borderId="7" xfId="0" applyFont="1" applyFill="1" applyBorder="1" applyAlignment="1">
      <alignment/>
    </xf>
    <xf numFmtId="0" fontId="15" fillId="0" borderId="14" xfId="0" applyFont="1" applyBorder="1" applyAlignment="1">
      <alignment textRotation="90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 vertical="top" wrapText="1"/>
    </xf>
    <xf numFmtId="0" fontId="15" fillId="0" borderId="15" xfId="0" applyFont="1" applyBorder="1" applyAlignment="1">
      <alignment horizontal="center" vertical="top" wrapText="1"/>
    </xf>
    <xf numFmtId="1" fontId="15" fillId="0" borderId="15" xfId="0" applyNumberFormat="1" applyFont="1" applyBorder="1" applyAlignment="1">
      <alignment horizontal="center" vertical="top" wrapText="1"/>
    </xf>
    <xf numFmtId="1" fontId="15" fillId="0" borderId="15" xfId="0" applyNumberFormat="1" applyFont="1" applyBorder="1" applyAlignment="1">
      <alignment vertical="top"/>
    </xf>
    <xf numFmtId="1" fontId="15" fillId="0" borderId="16" xfId="0" applyNumberFormat="1" applyFont="1" applyBorder="1" applyAlignment="1">
      <alignment vertical="top"/>
    </xf>
    <xf numFmtId="0" fontId="19" fillId="0" borderId="0" xfId="0" applyFont="1" applyAlignment="1">
      <alignment/>
    </xf>
    <xf numFmtId="0" fontId="16" fillId="2" borderId="17" xfId="0" applyFont="1" applyFill="1" applyBorder="1" applyAlignment="1">
      <alignment horizontal="center" vertical="top" wrapText="1"/>
    </xf>
    <xf numFmtId="0" fontId="15" fillId="0" borderId="7" xfId="0" applyFont="1" applyBorder="1" applyAlignment="1">
      <alignment/>
    </xf>
    <xf numFmtId="0" fontId="16" fillId="2" borderId="18" xfId="0" applyFont="1" applyFill="1" applyBorder="1" applyAlignment="1">
      <alignment horizontal="center" vertical="top" wrapText="1"/>
    </xf>
    <xf numFmtId="0" fontId="16" fillId="2" borderId="19" xfId="0" applyFont="1" applyFill="1" applyBorder="1" applyAlignment="1">
      <alignment horizontal="center" vertical="top" wrapText="1"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1" fontId="25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left" indent="11"/>
    </xf>
    <xf numFmtId="0" fontId="15" fillId="0" borderId="12" xfId="0" applyFont="1" applyBorder="1" applyAlignment="1">
      <alignment/>
    </xf>
    <xf numFmtId="1" fontId="14" fillId="0" borderId="22" xfId="0" applyNumberFormat="1" applyFont="1" applyBorder="1" applyAlignment="1">
      <alignment horizontal="center" vertical="top" wrapText="1"/>
    </xf>
    <xf numFmtId="1" fontId="15" fillId="0" borderId="22" xfId="0" applyNumberFormat="1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27" xfId="0" applyFont="1" applyBorder="1" applyAlignment="1">
      <alignment/>
    </xf>
    <xf numFmtId="0" fontId="14" fillId="0" borderId="7" xfId="0" applyFont="1" applyBorder="1" applyAlignment="1">
      <alignment horizontal="center" vertical="top" textRotation="90" wrapText="1"/>
    </xf>
    <xf numFmtId="0" fontId="15" fillId="0" borderId="25" xfId="0" applyFont="1" applyBorder="1" applyAlignment="1">
      <alignment vertical="top" wrapText="1"/>
    </xf>
    <xf numFmtId="0" fontId="15" fillId="0" borderId="26" xfId="0" applyFont="1" applyBorder="1" applyAlignment="1">
      <alignment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3" xfId="0" applyFont="1" applyBorder="1" applyAlignment="1">
      <alignment vertical="top" wrapText="1"/>
    </xf>
    <xf numFmtId="0" fontId="15" fillId="0" borderId="24" xfId="0" applyFont="1" applyBorder="1" applyAlignment="1">
      <alignment vertical="top" wrapText="1"/>
    </xf>
    <xf numFmtId="0" fontId="27" fillId="0" borderId="0" xfId="0" applyFont="1" applyAlignment="1">
      <alignment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/>
    </xf>
    <xf numFmtId="0" fontId="14" fillId="2" borderId="28" xfId="0" applyNumberFormat="1" applyFont="1" applyFill="1" applyBorder="1" applyAlignment="1">
      <alignment horizontal="center" vertical="top" textRotation="90" wrapText="1"/>
    </xf>
    <xf numFmtId="0" fontId="15" fillId="0" borderId="30" xfId="0" applyFont="1" applyBorder="1" applyAlignment="1">
      <alignment/>
    </xf>
    <xf numFmtId="0" fontId="14" fillId="0" borderId="31" xfId="0" applyFont="1" applyBorder="1" applyAlignment="1">
      <alignment horizontal="center" vertical="top" wrapText="1"/>
    </xf>
    <xf numFmtId="0" fontId="15" fillId="0" borderId="32" xfId="0" applyFont="1" applyBorder="1" applyAlignment="1">
      <alignment/>
    </xf>
    <xf numFmtId="0" fontId="14" fillId="2" borderId="28" xfId="0" applyFont="1" applyFill="1" applyBorder="1" applyAlignment="1">
      <alignment horizontal="center" vertical="center" textRotation="90"/>
    </xf>
    <xf numFmtId="0" fontId="14" fillId="2" borderId="30" xfId="0" applyFont="1" applyFill="1" applyBorder="1" applyAlignment="1">
      <alignment horizontal="center" vertical="center" textRotation="90"/>
    </xf>
    <xf numFmtId="0" fontId="14" fillId="2" borderId="33" xfId="0" applyFont="1" applyFill="1" applyBorder="1" applyAlignment="1">
      <alignment horizontal="center" vertical="center" textRotation="90"/>
    </xf>
    <xf numFmtId="0" fontId="15" fillId="0" borderId="28" xfId="0" applyFont="1" applyBorder="1" applyAlignment="1">
      <alignment textRotation="90"/>
    </xf>
    <xf numFmtId="0" fontId="15" fillId="0" borderId="30" xfId="0" applyFont="1" applyBorder="1" applyAlignment="1">
      <alignment textRotation="90"/>
    </xf>
    <xf numFmtId="0" fontId="15" fillId="0" borderId="12" xfId="0" applyFont="1" applyBorder="1" applyAlignment="1">
      <alignment textRotation="90"/>
    </xf>
    <xf numFmtId="0" fontId="15" fillId="0" borderId="7" xfId="0" applyFont="1" applyBorder="1" applyAlignment="1">
      <alignment textRotation="90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center" textRotation="90"/>
    </xf>
    <xf numFmtId="0" fontId="14" fillId="0" borderId="14" xfId="0" applyFont="1" applyBorder="1" applyAlignment="1">
      <alignment horizontal="center" vertical="center" textRotation="90"/>
    </xf>
    <xf numFmtId="0" fontId="14" fillId="0" borderId="35" xfId="0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vertical="top"/>
    </xf>
    <xf numFmtId="0" fontId="14" fillId="0" borderId="28" xfId="0" applyNumberFormat="1" applyFont="1" applyBorder="1" applyAlignment="1">
      <alignment horizontal="center" vertical="top" textRotation="90" wrapText="1"/>
    </xf>
    <xf numFmtId="0" fontId="15" fillId="0" borderId="30" xfId="0" applyNumberFormat="1" applyFont="1" applyBorder="1" applyAlignment="1">
      <alignment horizontal="center" vertical="top" wrapText="1"/>
    </xf>
    <xf numFmtId="0" fontId="15" fillId="0" borderId="14" xfId="0" applyNumberFormat="1" applyFont="1" applyBorder="1" applyAlignment="1">
      <alignment horizontal="center" vertical="top" wrapText="1"/>
    </xf>
    <xf numFmtId="0" fontId="15" fillId="0" borderId="12" xfId="0" applyNumberFormat="1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14" fillId="0" borderId="7" xfId="0" applyFont="1" applyBorder="1" applyAlignment="1">
      <alignment horizontal="left" vertical="top" textRotation="90" wrapText="1"/>
    </xf>
    <xf numFmtId="0" fontId="15" fillId="0" borderId="7" xfId="0" applyFont="1" applyBorder="1" applyAlignment="1">
      <alignment horizontal="left"/>
    </xf>
    <xf numFmtId="0" fontId="15" fillId="0" borderId="1" xfId="0" applyFont="1" applyBorder="1" applyAlignment="1">
      <alignment/>
    </xf>
    <xf numFmtId="0" fontId="15" fillId="0" borderId="2" xfId="0" applyFont="1" applyBorder="1" applyAlignment="1">
      <alignment/>
    </xf>
    <xf numFmtId="1" fontId="16" fillId="0" borderId="37" xfId="0" applyNumberFormat="1" applyFont="1" applyBorder="1" applyAlignment="1">
      <alignment horizontal="center" vertical="top"/>
    </xf>
    <xf numFmtId="0" fontId="15" fillId="0" borderId="38" xfId="0" applyFont="1" applyBorder="1" applyAlignment="1">
      <alignment horizontal="center" vertical="top"/>
    </xf>
    <xf numFmtId="0" fontId="16" fillId="2" borderId="2" xfId="0" applyFont="1" applyFill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textRotation="90" wrapText="1"/>
    </xf>
    <xf numFmtId="0" fontId="14" fillId="0" borderId="27" xfId="0" applyFont="1" applyBorder="1" applyAlignment="1">
      <alignment horizontal="center" vertical="top" textRotation="90" wrapText="1"/>
    </xf>
    <xf numFmtId="0" fontId="16" fillId="2" borderId="36" xfId="0" applyFont="1" applyFill="1" applyBorder="1" applyAlignment="1">
      <alignment horizontal="center" vertical="top" wrapText="1"/>
    </xf>
    <xf numFmtId="0" fontId="16" fillId="0" borderId="39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5" fillId="0" borderId="37" xfId="0" applyFont="1" applyBorder="1" applyAlignment="1">
      <alignment horizontal="center" vertical="top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justify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justify" vertical="top"/>
    </xf>
    <xf numFmtId="0" fontId="14" fillId="0" borderId="2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14" fillId="0" borderId="28" xfId="0" applyFont="1" applyBorder="1" applyAlignment="1">
      <alignment horizontal="center" vertical="center" textRotation="90"/>
    </xf>
    <xf numFmtId="0" fontId="14" fillId="0" borderId="30" xfId="0" applyFont="1" applyBorder="1" applyAlignment="1">
      <alignment horizontal="center" vertical="center" textRotation="90"/>
    </xf>
    <xf numFmtId="0" fontId="14" fillId="0" borderId="12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top" wrapText="1"/>
    </xf>
    <xf numFmtId="0" fontId="0" fillId="0" borderId="32" xfId="0" applyBorder="1" applyAlignment="1">
      <alignment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41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justify" wrapText="1"/>
    </xf>
    <xf numFmtId="0" fontId="0" fillId="0" borderId="0" xfId="0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textRotation="90"/>
    </xf>
    <xf numFmtId="0" fontId="0" fillId="0" borderId="3" xfId="0" applyBorder="1" applyAlignment="1">
      <alignment textRotation="90"/>
    </xf>
    <xf numFmtId="0" fontId="0" fillId="0" borderId="41" xfId="0" applyBorder="1" applyAlignment="1">
      <alignment textRotation="90"/>
    </xf>
    <xf numFmtId="0" fontId="0" fillId="0" borderId="4" xfId="0" applyBorder="1" applyAlignment="1">
      <alignment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1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2" borderId="3" xfId="0" applyNumberFormat="1" applyFont="1" applyFill="1" applyBorder="1" applyAlignment="1">
      <alignment horizontal="center" vertical="top" textRotation="90" wrapText="1"/>
    </xf>
    <xf numFmtId="0" fontId="0" fillId="0" borderId="41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7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top" textRotation="90" wrapText="1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 vertical="top" textRotation="90" wrapText="1"/>
    </xf>
    <xf numFmtId="0" fontId="5" fillId="0" borderId="0" xfId="0" applyFont="1" applyAlignment="1">
      <alignment horizontal="justify" vertical="top"/>
    </xf>
    <xf numFmtId="0" fontId="3" fillId="0" borderId="3" xfId="0" applyNumberFormat="1" applyFont="1" applyBorder="1" applyAlignment="1">
      <alignment horizontal="center" vertical="top" textRotation="90" wrapText="1"/>
    </xf>
    <xf numFmtId="0" fontId="0" fillId="0" borderId="41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top" wrapText="1"/>
    </xf>
    <xf numFmtId="1" fontId="5" fillId="0" borderId="32" xfId="0" applyNumberFormat="1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13" fillId="0" borderId="0" xfId="0" applyFont="1" applyAlignment="1">
      <alignment/>
    </xf>
    <xf numFmtId="1" fontId="3" fillId="0" borderId="2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vertical="top"/>
    </xf>
    <xf numFmtId="0" fontId="13" fillId="0" borderId="0" xfId="0" applyFont="1" applyBorder="1" applyAlignment="1">
      <alignment/>
    </xf>
    <xf numFmtId="1" fontId="28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1" fontId="29" fillId="0" borderId="0" xfId="0" applyNumberFormat="1" applyFont="1" applyBorder="1" applyAlignment="1">
      <alignment horizontal="center" vertical="top" wrapText="1"/>
    </xf>
    <xf numFmtId="0" fontId="28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vertical="top"/>
    </xf>
    <xf numFmtId="0" fontId="28" fillId="0" borderId="0" xfId="0" applyFont="1" applyBorder="1" applyAlignment="1">
      <alignment/>
    </xf>
    <xf numFmtId="0" fontId="3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8"/>
  <sheetViews>
    <sheetView view="pageBreakPreview" zoomScale="75" zoomScaleSheetLayoutView="75" workbookViewId="0" topLeftCell="A25">
      <selection activeCell="S9" sqref="S9"/>
    </sheetView>
  </sheetViews>
  <sheetFormatPr defaultColWidth="9.00390625" defaultRowHeight="12.75"/>
  <cols>
    <col min="1" max="1" width="0.2421875" style="42" customWidth="1"/>
    <col min="2" max="2" width="42.875" style="42" customWidth="1"/>
    <col min="3" max="3" width="25.375" style="42" customWidth="1"/>
    <col min="4" max="4" width="9.125" style="42" hidden="1" customWidth="1"/>
    <col min="5" max="5" width="9.75390625" style="42" hidden="1" customWidth="1"/>
    <col min="6" max="6" width="9.125" style="42" hidden="1" customWidth="1"/>
    <col min="7" max="7" width="7.75390625" style="42" hidden="1" customWidth="1"/>
    <col min="8" max="8" width="9.375" style="42" hidden="1" customWidth="1"/>
    <col min="9" max="9" width="7.875" style="42" hidden="1" customWidth="1"/>
    <col min="10" max="10" width="9.75390625" style="42" hidden="1" customWidth="1"/>
    <col min="11" max="16384" width="9.125" style="42" customWidth="1"/>
  </cols>
  <sheetData>
    <row r="1" spans="1:16" ht="12">
      <c r="A1" s="161" t="s">
        <v>81</v>
      </c>
      <c r="B1" s="162"/>
      <c r="C1" s="162"/>
      <c r="D1" s="162"/>
      <c r="E1" s="162"/>
      <c r="F1" s="162"/>
      <c r="G1" s="162"/>
      <c r="H1" s="162"/>
      <c r="I1" s="163"/>
      <c r="J1" s="163"/>
      <c r="K1" s="164"/>
      <c r="L1" s="164"/>
      <c r="M1" s="164"/>
      <c r="N1" s="164"/>
      <c r="O1" s="164"/>
      <c r="P1" s="164"/>
    </row>
    <row r="2" spans="1:19" ht="68.25" customHeight="1">
      <c r="A2" s="162"/>
      <c r="B2" s="162"/>
      <c r="C2" s="162"/>
      <c r="D2" s="162"/>
      <c r="E2" s="162"/>
      <c r="F2" s="162"/>
      <c r="G2" s="162"/>
      <c r="H2" s="162"/>
      <c r="I2" s="163"/>
      <c r="J2" s="163"/>
      <c r="K2" s="164"/>
      <c r="L2" s="164"/>
      <c r="M2" s="164"/>
      <c r="N2" s="164"/>
      <c r="O2" s="164"/>
      <c r="P2" s="164"/>
      <c r="Q2" s="67"/>
      <c r="R2" s="67"/>
      <c r="S2" s="67"/>
    </row>
    <row r="3" spans="1:19" ht="12" customHeight="1">
      <c r="A3" s="165" t="s">
        <v>56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218"/>
      <c r="R3" s="218"/>
      <c r="S3" s="218"/>
    </row>
    <row r="4" spans="1:19" ht="12.7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218"/>
      <c r="R4" s="218"/>
      <c r="S4" s="218"/>
    </row>
    <row r="5" spans="1:19" ht="12.7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218"/>
      <c r="R5" s="218"/>
      <c r="S5" s="218"/>
    </row>
    <row r="6" spans="1:19" ht="12.7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218"/>
      <c r="R6" s="218"/>
      <c r="S6" s="218"/>
    </row>
    <row r="7" spans="1:19" ht="12.7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218"/>
      <c r="R7" s="218"/>
      <c r="S7" s="218"/>
    </row>
    <row r="8" spans="1:19" ht="12.7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218"/>
      <c r="R8" s="218"/>
      <c r="S8" s="218"/>
    </row>
    <row r="9" spans="1:19" ht="12.7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218"/>
      <c r="R9" s="218"/>
      <c r="S9" s="218"/>
    </row>
    <row r="10" spans="1:19" ht="11.25" customHeight="1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218"/>
      <c r="R10" s="218"/>
      <c r="S10" s="218"/>
    </row>
    <row r="11" spans="1:19" ht="12.75" customHeight="1" hidden="1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218"/>
      <c r="R11" s="218"/>
      <c r="S11" s="218"/>
    </row>
    <row r="12" spans="1:19" ht="12.75" customHeight="1" hidden="1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218"/>
      <c r="R12" s="218"/>
      <c r="S12" s="218"/>
    </row>
    <row r="13" spans="1:19" ht="12" customHeight="1" hidden="1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67"/>
      <c r="R13" s="67"/>
      <c r="S13" s="67"/>
    </row>
    <row r="14" spans="1:19" ht="12" customHeight="1" hidden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67"/>
      <c r="R14" s="67"/>
      <c r="S14" s="67"/>
    </row>
    <row r="15" spans="1:19" ht="12" customHeight="1" hidden="1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67"/>
      <c r="R15" s="67"/>
      <c r="S15" s="67"/>
    </row>
    <row r="16" spans="1:19" ht="12" customHeight="1" hidden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67"/>
      <c r="R16" s="67"/>
      <c r="S16" s="67"/>
    </row>
    <row r="17" spans="1:19" ht="12" customHeight="1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67"/>
      <c r="R17" s="67"/>
      <c r="S17" s="67"/>
    </row>
    <row r="18" spans="1:19" ht="12" customHeight="1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67"/>
      <c r="R18" s="67"/>
      <c r="S18" s="67"/>
    </row>
    <row r="19" spans="1:19" ht="12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67"/>
      <c r="R19" s="67"/>
      <c r="S19" s="67"/>
    </row>
    <row r="20" spans="1:19" ht="12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67"/>
      <c r="R20" s="67"/>
      <c r="S20" s="67"/>
    </row>
    <row r="21" spans="1:19" ht="12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67"/>
      <c r="R21" s="67"/>
      <c r="S21" s="67"/>
    </row>
    <row r="22" spans="1:19" ht="9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67"/>
      <c r="R22" s="67"/>
      <c r="S22" s="67"/>
    </row>
    <row r="23" spans="1:19" ht="24" customHeight="1" thickBo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67"/>
      <c r="R23" s="67"/>
      <c r="S23" s="67"/>
    </row>
    <row r="24" spans="1:19" ht="22.5" customHeight="1">
      <c r="A24" s="158" t="s">
        <v>77</v>
      </c>
      <c r="B24" s="159"/>
      <c r="C24" s="159"/>
      <c r="D24" s="76"/>
      <c r="E24" s="76"/>
      <c r="F24" s="76"/>
      <c r="G24" s="77"/>
      <c r="H24" s="77"/>
      <c r="I24" s="152" t="s">
        <v>69</v>
      </c>
      <c r="J24" s="160"/>
      <c r="K24" s="152" t="s">
        <v>70</v>
      </c>
      <c r="L24" s="160"/>
      <c r="M24" s="152" t="s">
        <v>71</v>
      </c>
      <c r="N24" s="160"/>
      <c r="O24" s="152" t="s">
        <v>72</v>
      </c>
      <c r="P24" s="153"/>
      <c r="Q24" s="67"/>
      <c r="R24" s="67"/>
      <c r="S24" s="67"/>
    </row>
    <row r="25" spans="1:19" ht="24">
      <c r="A25" s="78"/>
      <c r="B25" s="47" t="s">
        <v>0</v>
      </c>
      <c r="C25" s="47" t="s">
        <v>1</v>
      </c>
      <c r="D25" s="48" t="s">
        <v>2</v>
      </c>
      <c r="E25" s="48" t="s">
        <v>3</v>
      </c>
      <c r="F25" s="48" t="s">
        <v>2</v>
      </c>
      <c r="G25" s="48" t="s">
        <v>2</v>
      </c>
      <c r="H25" s="48" t="s">
        <v>3</v>
      </c>
      <c r="I25" s="48" t="s">
        <v>2</v>
      </c>
      <c r="J25" s="48" t="s">
        <v>3</v>
      </c>
      <c r="K25" s="48" t="s">
        <v>2</v>
      </c>
      <c r="L25" s="48" t="s">
        <v>3</v>
      </c>
      <c r="M25" s="48" t="s">
        <v>2</v>
      </c>
      <c r="N25" s="48" t="s">
        <v>3</v>
      </c>
      <c r="O25" s="48" t="s">
        <v>2</v>
      </c>
      <c r="P25" s="79" t="s">
        <v>3</v>
      </c>
      <c r="Q25" s="67"/>
      <c r="R25" s="67"/>
      <c r="S25" s="67"/>
    </row>
    <row r="26" spans="1:19" ht="12" customHeight="1" thickBot="1">
      <c r="A26" s="80" t="s">
        <v>4</v>
      </c>
      <c r="B26" s="154" t="s">
        <v>5</v>
      </c>
      <c r="C26" s="147"/>
      <c r="D26" s="147"/>
      <c r="E26" s="147"/>
      <c r="F26" s="147"/>
      <c r="G26" s="147"/>
      <c r="H26" s="147"/>
      <c r="I26" s="147"/>
      <c r="J26" s="147"/>
      <c r="K26" s="61"/>
      <c r="L26" s="61"/>
      <c r="M26" s="61"/>
      <c r="N26" s="61"/>
      <c r="O26" s="61"/>
      <c r="P26" s="81"/>
      <c r="Q26" s="67"/>
      <c r="R26" s="67"/>
      <c r="S26" s="67"/>
    </row>
    <row r="27" spans="1:19" ht="12" hidden="1">
      <c r="A27" s="155" t="s">
        <v>46</v>
      </c>
      <c r="B27" s="49" t="s">
        <v>6</v>
      </c>
      <c r="C27" s="50" t="s">
        <v>7</v>
      </c>
      <c r="D27" s="51">
        <v>39039</v>
      </c>
      <c r="E27" s="51">
        <v>1859</v>
      </c>
      <c r="F27" s="52">
        <v>41685</v>
      </c>
      <c r="G27" s="52">
        <f>H27*21</f>
        <v>40362</v>
      </c>
      <c r="H27" s="52">
        <v>1922</v>
      </c>
      <c r="I27" s="52">
        <f>J27*21</f>
        <v>44398.200000000004</v>
      </c>
      <c r="J27" s="69">
        <f>H27*1.1</f>
        <v>2114.2000000000003</v>
      </c>
      <c r="K27" s="70">
        <f>L27*21</f>
        <v>51030</v>
      </c>
      <c r="L27" s="71">
        <v>2430</v>
      </c>
      <c r="M27" s="70">
        <f>N27*21</f>
        <v>49875</v>
      </c>
      <c r="N27" s="71">
        <v>2375</v>
      </c>
      <c r="O27" s="70">
        <f>P27*21</f>
        <v>47460</v>
      </c>
      <c r="P27" s="71">
        <v>2260</v>
      </c>
      <c r="Q27" s="67">
        <v>1.15</v>
      </c>
      <c r="R27" s="67">
        <v>1.1</v>
      </c>
      <c r="S27" s="67">
        <v>0.95</v>
      </c>
    </row>
    <row r="28" spans="1:19" ht="12" hidden="1">
      <c r="A28" s="110"/>
      <c r="B28" s="115" t="s">
        <v>8</v>
      </c>
      <c r="C28" s="113" t="s">
        <v>9</v>
      </c>
      <c r="D28" s="51">
        <v>34083</v>
      </c>
      <c r="E28" s="51">
        <v>1623</v>
      </c>
      <c r="F28" s="52">
        <v>36813</v>
      </c>
      <c r="G28" s="52">
        <f>H28*21</f>
        <v>35637</v>
      </c>
      <c r="H28" s="52">
        <v>1697</v>
      </c>
      <c r="I28" s="52">
        <f aca="true" t="shared" si="0" ref="I28:I76">J28*21</f>
        <v>39200.700000000004</v>
      </c>
      <c r="J28" s="69">
        <f>H28*1.1</f>
        <v>1866.7</v>
      </c>
      <c r="K28" s="118">
        <f aca="true" t="shared" si="1" ref="K28:K91">L28*21</f>
        <v>45150</v>
      </c>
      <c r="L28" s="119">
        <v>2150</v>
      </c>
      <c r="M28" s="118">
        <f aca="true" t="shared" si="2" ref="M28:M91">N28*21</f>
        <v>49665</v>
      </c>
      <c r="N28" s="119">
        <f>L28*R28</f>
        <v>2365</v>
      </c>
      <c r="O28" s="118">
        <f aca="true" t="shared" si="3" ref="O28:O91">P28*21</f>
        <v>47250</v>
      </c>
      <c r="P28" s="119">
        <v>2250</v>
      </c>
      <c r="Q28" s="67">
        <v>1.15</v>
      </c>
      <c r="R28" s="67">
        <v>1.1</v>
      </c>
      <c r="S28" s="67">
        <v>0.95</v>
      </c>
    </row>
    <row r="29" spans="1:19" ht="12">
      <c r="A29" s="156"/>
      <c r="B29" s="116" t="s">
        <v>10</v>
      </c>
      <c r="C29" s="114" t="s">
        <v>11</v>
      </c>
      <c r="D29" s="104">
        <v>43323</v>
      </c>
      <c r="E29" s="51">
        <v>2063</v>
      </c>
      <c r="F29" s="52">
        <v>46368</v>
      </c>
      <c r="G29" s="52">
        <f>H29*21</f>
        <v>48090</v>
      </c>
      <c r="H29" s="52">
        <v>2290</v>
      </c>
      <c r="I29" s="52">
        <f t="shared" si="0"/>
        <v>52899</v>
      </c>
      <c r="J29" s="69">
        <f>H29*1.1</f>
        <v>2519</v>
      </c>
      <c r="K29" s="70">
        <f t="shared" si="1"/>
        <v>60900</v>
      </c>
      <c r="L29" s="71">
        <v>2900</v>
      </c>
      <c r="M29" s="70">
        <f t="shared" si="2"/>
        <v>66990.00000000001</v>
      </c>
      <c r="N29" s="71">
        <f>L29*R29</f>
        <v>3190.0000000000005</v>
      </c>
      <c r="O29" s="70">
        <f t="shared" si="3"/>
        <v>63630</v>
      </c>
      <c r="P29" s="71">
        <v>3030</v>
      </c>
      <c r="Q29" s="67">
        <v>1.15</v>
      </c>
      <c r="R29" s="67">
        <v>1.1</v>
      </c>
      <c r="S29" s="67">
        <v>0.95</v>
      </c>
    </row>
    <row r="30" spans="1:19" ht="12">
      <c r="A30" s="156"/>
      <c r="B30" s="111" t="s">
        <v>10</v>
      </c>
      <c r="C30" s="107" t="s">
        <v>12</v>
      </c>
      <c r="D30" s="104">
        <v>42798</v>
      </c>
      <c r="E30" s="51">
        <v>2038</v>
      </c>
      <c r="F30" s="52">
        <v>45296.58</v>
      </c>
      <c r="G30" s="52">
        <f>H30*21</f>
        <v>47124</v>
      </c>
      <c r="H30" s="52">
        <v>2244</v>
      </c>
      <c r="I30" s="52">
        <f t="shared" si="0"/>
        <v>51836.4</v>
      </c>
      <c r="J30" s="69">
        <f>H30*1.1</f>
        <v>2468.4</v>
      </c>
      <c r="K30" s="72">
        <f t="shared" si="1"/>
        <v>59640</v>
      </c>
      <c r="L30" s="73">
        <v>2840</v>
      </c>
      <c r="M30" s="72">
        <f t="shared" si="2"/>
        <v>65625</v>
      </c>
      <c r="N30" s="73">
        <v>3125</v>
      </c>
      <c r="O30" s="72">
        <f t="shared" si="3"/>
        <v>62370</v>
      </c>
      <c r="P30" s="73">
        <v>2970</v>
      </c>
      <c r="Q30" s="67">
        <v>1.15</v>
      </c>
      <c r="R30" s="67">
        <v>1.1</v>
      </c>
      <c r="S30" s="67">
        <v>0.95</v>
      </c>
    </row>
    <row r="31" spans="1:19" ht="12.75" thickBot="1">
      <c r="A31" s="156"/>
      <c r="B31" s="112" t="s">
        <v>78</v>
      </c>
      <c r="C31" s="108" t="s">
        <v>14</v>
      </c>
      <c r="D31" s="104">
        <v>51240</v>
      </c>
      <c r="E31" s="51">
        <v>2440</v>
      </c>
      <c r="F31" s="52">
        <v>54264</v>
      </c>
      <c r="G31" s="52">
        <f>H31*21</f>
        <v>54957</v>
      </c>
      <c r="H31" s="52">
        <v>2617</v>
      </c>
      <c r="I31" s="52">
        <f t="shared" si="0"/>
        <v>60452.700000000004</v>
      </c>
      <c r="J31" s="69">
        <f>H31*1.1</f>
        <v>2878.7000000000003</v>
      </c>
      <c r="K31" s="74">
        <f t="shared" si="1"/>
        <v>69510</v>
      </c>
      <c r="L31" s="75">
        <v>3310</v>
      </c>
      <c r="M31" s="74">
        <f t="shared" si="2"/>
        <v>76440</v>
      </c>
      <c r="N31" s="75">
        <v>3640</v>
      </c>
      <c r="O31" s="74">
        <f t="shared" si="3"/>
        <v>72660</v>
      </c>
      <c r="P31" s="75">
        <v>3460</v>
      </c>
      <c r="Q31" s="67">
        <v>1.15</v>
      </c>
      <c r="R31" s="67">
        <v>1.1</v>
      </c>
      <c r="S31" s="67">
        <v>0.95</v>
      </c>
    </row>
    <row r="32" spans="1:19" ht="24.75" thickBot="1">
      <c r="A32" s="80" t="s">
        <v>15</v>
      </c>
      <c r="B32" s="157" t="s">
        <v>16</v>
      </c>
      <c r="C32" s="146"/>
      <c r="D32" s="147"/>
      <c r="E32" s="147"/>
      <c r="F32" s="147"/>
      <c r="G32" s="147"/>
      <c r="H32" s="147"/>
      <c r="I32" s="147"/>
      <c r="J32" s="147"/>
      <c r="K32" s="61"/>
      <c r="L32" s="61"/>
      <c r="M32" s="61"/>
      <c r="N32" s="61"/>
      <c r="O32" s="61"/>
      <c r="P32" s="81"/>
      <c r="Q32" s="67">
        <v>1.15</v>
      </c>
      <c r="R32" s="67">
        <v>1.1</v>
      </c>
      <c r="S32" s="67">
        <v>0.95</v>
      </c>
    </row>
    <row r="33" spans="1:19" ht="12.75" hidden="1" thickBot="1">
      <c r="A33" s="141" t="s">
        <v>17</v>
      </c>
      <c r="B33" s="49" t="s">
        <v>18</v>
      </c>
      <c r="C33" s="50" t="s">
        <v>7</v>
      </c>
      <c r="D33" s="51">
        <v>20580</v>
      </c>
      <c r="E33" s="51">
        <v>980</v>
      </c>
      <c r="F33" s="52">
        <f>ROUND(D33*1.05+750,0)</f>
        <v>22359</v>
      </c>
      <c r="G33" s="52">
        <f>H33*21</f>
        <v>22365</v>
      </c>
      <c r="H33" s="52">
        <f>ROUND(F33/21,0)</f>
        <v>1065</v>
      </c>
      <c r="I33" s="52">
        <f t="shared" si="0"/>
        <v>24594.900000000005</v>
      </c>
      <c r="J33" s="52">
        <v>1171.1857142857145</v>
      </c>
      <c r="K33" s="61">
        <f t="shared" si="1"/>
        <v>28284.135000000002</v>
      </c>
      <c r="L33" s="61">
        <f>J33*Q33</f>
        <v>1346.8635714285715</v>
      </c>
      <c r="M33" s="61">
        <f t="shared" si="2"/>
        <v>31112.548500000004</v>
      </c>
      <c r="N33" s="61">
        <f>L33*R33</f>
        <v>1481.5499285714288</v>
      </c>
      <c r="O33" s="61">
        <f t="shared" si="3"/>
        <v>29556.921075000002</v>
      </c>
      <c r="P33" s="81">
        <f>N33*S33</f>
        <v>1407.4724321428573</v>
      </c>
      <c r="Q33" s="67">
        <v>1.15</v>
      </c>
      <c r="R33" s="67">
        <v>1.1</v>
      </c>
      <c r="S33" s="67">
        <v>0.95</v>
      </c>
    </row>
    <row r="34" spans="1:19" ht="12.75" hidden="1" thickBot="1">
      <c r="A34" s="142"/>
      <c r="B34" s="115" t="s">
        <v>19</v>
      </c>
      <c r="C34" s="113" t="s">
        <v>9</v>
      </c>
      <c r="D34" s="51">
        <v>18081</v>
      </c>
      <c r="E34" s="51">
        <v>861</v>
      </c>
      <c r="F34" s="52">
        <f aca="true" t="shared" si="4" ref="F34:F46">ROUND(D34*1.05+750,0)</f>
        <v>19735</v>
      </c>
      <c r="G34" s="52">
        <f aca="true" t="shared" si="5" ref="G34:G76">H34*21</f>
        <v>19740</v>
      </c>
      <c r="H34" s="52">
        <f aca="true" t="shared" si="6" ref="H34:H46">ROUND(F34/21,0)</f>
        <v>940</v>
      </c>
      <c r="I34" s="52">
        <f t="shared" si="0"/>
        <v>21708.555</v>
      </c>
      <c r="J34" s="69">
        <v>1033.7407142857144</v>
      </c>
      <c r="K34" s="95">
        <f t="shared" si="1"/>
        <v>24990</v>
      </c>
      <c r="L34" s="96">
        <v>1190</v>
      </c>
      <c r="M34" s="95">
        <f t="shared" si="2"/>
        <v>27510</v>
      </c>
      <c r="N34" s="96">
        <v>1310</v>
      </c>
      <c r="O34" s="95">
        <f t="shared" si="3"/>
        <v>26145</v>
      </c>
      <c r="P34" s="96">
        <v>1245</v>
      </c>
      <c r="Q34" s="67">
        <v>1.15</v>
      </c>
      <c r="R34" s="67">
        <v>1.1</v>
      </c>
      <c r="S34" s="67">
        <v>0.95</v>
      </c>
    </row>
    <row r="35" spans="1:19" ht="12">
      <c r="A35" s="143"/>
      <c r="B35" s="116" t="s">
        <v>20</v>
      </c>
      <c r="C35" s="114" t="s">
        <v>11</v>
      </c>
      <c r="D35" s="104">
        <v>24675</v>
      </c>
      <c r="E35" s="51">
        <v>1175</v>
      </c>
      <c r="F35" s="52">
        <f t="shared" si="4"/>
        <v>26659</v>
      </c>
      <c r="G35" s="52">
        <f t="shared" si="5"/>
        <v>26649</v>
      </c>
      <c r="H35" s="52">
        <f t="shared" si="6"/>
        <v>1269</v>
      </c>
      <c r="I35" s="52">
        <f t="shared" si="0"/>
        <v>29324.625000000004</v>
      </c>
      <c r="J35" s="69">
        <v>1396.4107142857144</v>
      </c>
      <c r="K35" s="70">
        <f t="shared" si="1"/>
        <v>33810</v>
      </c>
      <c r="L35" s="71">
        <v>1610</v>
      </c>
      <c r="M35" s="70">
        <f t="shared" si="2"/>
        <v>37170</v>
      </c>
      <c r="N35" s="71">
        <v>1770</v>
      </c>
      <c r="O35" s="70">
        <f t="shared" si="3"/>
        <v>35385</v>
      </c>
      <c r="P35" s="71">
        <v>1685</v>
      </c>
      <c r="Q35" s="67">
        <v>1.15</v>
      </c>
      <c r="R35" s="67">
        <v>1.1</v>
      </c>
      <c r="S35" s="67">
        <v>0.95</v>
      </c>
    </row>
    <row r="36" spans="1:19" ht="12">
      <c r="A36" s="143"/>
      <c r="B36" s="111" t="s">
        <v>20</v>
      </c>
      <c r="C36" s="107" t="s">
        <v>12</v>
      </c>
      <c r="D36" s="104">
        <v>24150</v>
      </c>
      <c r="E36" s="51">
        <v>1150</v>
      </c>
      <c r="F36" s="52">
        <f t="shared" si="4"/>
        <v>26108</v>
      </c>
      <c r="G36" s="52">
        <f t="shared" si="5"/>
        <v>26103</v>
      </c>
      <c r="H36" s="52">
        <f t="shared" si="6"/>
        <v>1243</v>
      </c>
      <c r="I36" s="52">
        <f t="shared" si="0"/>
        <v>28718.250000000004</v>
      </c>
      <c r="J36" s="69">
        <v>1367.5357142857144</v>
      </c>
      <c r="K36" s="72">
        <f t="shared" si="1"/>
        <v>33180</v>
      </c>
      <c r="L36" s="73">
        <v>1580</v>
      </c>
      <c r="M36" s="72">
        <f t="shared" si="2"/>
        <v>36540</v>
      </c>
      <c r="N36" s="73">
        <v>1740</v>
      </c>
      <c r="O36" s="72">
        <f t="shared" si="3"/>
        <v>34755</v>
      </c>
      <c r="P36" s="73">
        <v>1655</v>
      </c>
      <c r="Q36" s="67">
        <v>1.15</v>
      </c>
      <c r="R36" s="67">
        <v>1.1</v>
      </c>
      <c r="S36" s="67">
        <v>0.95</v>
      </c>
    </row>
    <row r="37" spans="1:19" ht="12">
      <c r="A37" s="143"/>
      <c r="B37" s="111" t="s">
        <v>21</v>
      </c>
      <c r="C37" s="107" t="s">
        <v>22</v>
      </c>
      <c r="D37" s="104">
        <v>25935</v>
      </c>
      <c r="E37" s="51">
        <v>1235</v>
      </c>
      <c r="F37" s="52">
        <f t="shared" si="4"/>
        <v>27982</v>
      </c>
      <c r="G37" s="52">
        <f t="shared" si="5"/>
        <v>27972</v>
      </c>
      <c r="H37" s="52">
        <f t="shared" si="6"/>
        <v>1332</v>
      </c>
      <c r="I37" s="52">
        <f t="shared" si="0"/>
        <v>30779.925000000003</v>
      </c>
      <c r="J37" s="69">
        <v>1465.7107142857144</v>
      </c>
      <c r="K37" s="72">
        <f t="shared" si="1"/>
        <v>35490</v>
      </c>
      <c r="L37" s="73">
        <v>1690</v>
      </c>
      <c r="M37" s="72">
        <f t="shared" si="2"/>
        <v>39060</v>
      </c>
      <c r="N37" s="73">
        <v>1860</v>
      </c>
      <c r="O37" s="72">
        <f t="shared" si="3"/>
        <v>37170</v>
      </c>
      <c r="P37" s="73">
        <v>1770</v>
      </c>
      <c r="Q37" s="67">
        <v>1.15</v>
      </c>
      <c r="R37" s="67">
        <v>1.1</v>
      </c>
      <c r="S37" s="67">
        <v>0.95</v>
      </c>
    </row>
    <row r="38" spans="1:19" ht="12">
      <c r="A38" s="143"/>
      <c r="B38" s="111" t="s">
        <v>21</v>
      </c>
      <c r="C38" s="107" t="s">
        <v>23</v>
      </c>
      <c r="D38" s="104">
        <v>27027</v>
      </c>
      <c r="E38" s="51">
        <v>1287</v>
      </c>
      <c r="F38" s="52">
        <f t="shared" si="4"/>
        <v>29128</v>
      </c>
      <c r="G38" s="52">
        <f t="shared" si="5"/>
        <v>29127</v>
      </c>
      <c r="H38" s="52">
        <f t="shared" si="6"/>
        <v>1387</v>
      </c>
      <c r="I38" s="52">
        <f t="shared" si="0"/>
        <v>32041.185000000005</v>
      </c>
      <c r="J38" s="69">
        <v>1525.7707142857146</v>
      </c>
      <c r="K38" s="72">
        <f t="shared" si="1"/>
        <v>36855</v>
      </c>
      <c r="L38" s="73">
        <v>1755</v>
      </c>
      <c r="M38" s="72">
        <f t="shared" si="2"/>
        <v>40530</v>
      </c>
      <c r="N38" s="73">
        <v>1930</v>
      </c>
      <c r="O38" s="72">
        <f t="shared" si="3"/>
        <v>38535</v>
      </c>
      <c r="P38" s="73">
        <v>1835</v>
      </c>
      <c r="Q38" s="67">
        <v>1.15</v>
      </c>
      <c r="R38" s="67">
        <v>1.1</v>
      </c>
      <c r="S38" s="67">
        <v>0.95</v>
      </c>
    </row>
    <row r="39" spans="1:19" ht="14.25" customHeight="1">
      <c r="A39" s="143"/>
      <c r="B39" s="111" t="s">
        <v>31</v>
      </c>
      <c r="C39" s="107" t="s">
        <v>24</v>
      </c>
      <c r="D39" s="104">
        <v>32025</v>
      </c>
      <c r="E39" s="51">
        <v>1525</v>
      </c>
      <c r="F39" s="52">
        <f t="shared" si="4"/>
        <v>34376</v>
      </c>
      <c r="G39" s="52">
        <f t="shared" si="5"/>
        <v>34377</v>
      </c>
      <c r="H39" s="52">
        <f t="shared" si="6"/>
        <v>1637</v>
      </c>
      <c r="I39" s="52">
        <f t="shared" si="0"/>
        <v>37813.875</v>
      </c>
      <c r="J39" s="69">
        <v>1800.6607142857144</v>
      </c>
      <c r="K39" s="72">
        <f t="shared" si="1"/>
        <v>43470</v>
      </c>
      <c r="L39" s="73">
        <v>2070</v>
      </c>
      <c r="M39" s="72">
        <f t="shared" si="2"/>
        <v>47880</v>
      </c>
      <c r="N39" s="73">
        <v>2280</v>
      </c>
      <c r="O39" s="72">
        <f t="shared" si="3"/>
        <v>45570</v>
      </c>
      <c r="P39" s="73">
        <v>2170</v>
      </c>
      <c r="Q39" s="67">
        <v>1.15</v>
      </c>
      <c r="R39" s="67">
        <v>1.1</v>
      </c>
      <c r="S39" s="67">
        <v>0.95</v>
      </c>
    </row>
    <row r="40" spans="1:19" ht="12">
      <c r="A40" s="143"/>
      <c r="B40" s="111" t="s">
        <v>32</v>
      </c>
      <c r="C40" s="107" t="s">
        <v>24</v>
      </c>
      <c r="D40" s="104">
        <v>42882</v>
      </c>
      <c r="E40" s="51">
        <v>2042</v>
      </c>
      <c r="F40" s="52">
        <f t="shared" si="4"/>
        <v>45776</v>
      </c>
      <c r="G40" s="52">
        <f t="shared" si="5"/>
        <v>45780</v>
      </c>
      <c r="H40" s="52">
        <f t="shared" si="6"/>
        <v>2180</v>
      </c>
      <c r="I40" s="52">
        <f t="shared" si="0"/>
        <v>50353.71000000001</v>
      </c>
      <c r="J40" s="69">
        <v>2397.7957142857144</v>
      </c>
      <c r="K40" s="72">
        <f t="shared" si="1"/>
        <v>57960</v>
      </c>
      <c r="L40" s="73">
        <v>2760</v>
      </c>
      <c r="M40" s="72">
        <f t="shared" si="2"/>
        <v>63840</v>
      </c>
      <c r="N40" s="73">
        <v>3040</v>
      </c>
      <c r="O40" s="72">
        <f t="shared" si="3"/>
        <v>60690</v>
      </c>
      <c r="P40" s="73">
        <v>2890</v>
      </c>
      <c r="Q40" s="67">
        <v>1.15</v>
      </c>
      <c r="R40" s="67">
        <v>1.1</v>
      </c>
      <c r="S40" s="67">
        <v>0.95</v>
      </c>
    </row>
    <row r="41" spans="1:19" ht="12">
      <c r="A41" s="143"/>
      <c r="B41" s="111" t="s">
        <v>33</v>
      </c>
      <c r="C41" s="107" t="s">
        <v>25</v>
      </c>
      <c r="D41" s="104">
        <v>78582</v>
      </c>
      <c r="E41" s="51">
        <v>3742</v>
      </c>
      <c r="F41" s="52">
        <f t="shared" si="4"/>
        <v>83261</v>
      </c>
      <c r="G41" s="52">
        <f t="shared" si="5"/>
        <v>83265</v>
      </c>
      <c r="H41" s="52">
        <f t="shared" si="6"/>
        <v>3965</v>
      </c>
      <c r="I41" s="52">
        <f t="shared" si="0"/>
        <v>91587.21</v>
      </c>
      <c r="J41" s="69">
        <v>4361.295714285715</v>
      </c>
      <c r="K41" s="72">
        <f t="shared" si="1"/>
        <v>105315</v>
      </c>
      <c r="L41" s="73">
        <v>5015</v>
      </c>
      <c r="M41" s="72">
        <f t="shared" si="2"/>
        <v>115920</v>
      </c>
      <c r="N41" s="73">
        <v>5520</v>
      </c>
      <c r="O41" s="72">
        <f t="shared" si="3"/>
        <v>110145</v>
      </c>
      <c r="P41" s="73">
        <v>5245</v>
      </c>
      <c r="Q41" s="67">
        <v>1.15</v>
      </c>
      <c r="R41" s="67">
        <v>1.1</v>
      </c>
      <c r="S41" s="67">
        <v>0.95</v>
      </c>
    </row>
    <row r="42" spans="1:19" ht="14.25" customHeight="1">
      <c r="A42" s="143"/>
      <c r="B42" s="111" t="s">
        <v>31</v>
      </c>
      <c r="C42" s="107" t="s">
        <v>25</v>
      </c>
      <c r="D42" s="104">
        <v>48195</v>
      </c>
      <c r="E42" s="51">
        <v>2295</v>
      </c>
      <c r="F42" s="52">
        <f t="shared" si="4"/>
        <v>51355</v>
      </c>
      <c r="G42" s="52">
        <f t="shared" si="5"/>
        <v>51345</v>
      </c>
      <c r="H42" s="52">
        <f t="shared" si="6"/>
        <v>2445</v>
      </c>
      <c r="I42" s="52">
        <f t="shared" si="0"/>
        <v>56490.225000000006</v>
      </c>
      <c r="J42" s="69">
        <v>2690.0107142857146</v>
      </c>
      <c r="K42" s="72">
        <f t="shared" si="1"/>
        <v>64995</v>
      </c>
      <c r="L42" s="73">
        <v>3095</v>
      </c>
      <c r="M42" s="72">
        <f t="shared" si="2"/>
        <v>71505</v>
      </c>
      <c r="N42" s="73">
        <v>3405</v>
      </c>
      <c r="O42" s="72">
        <f t="shared" si="3"/>
        <v>67935</v>
      </c>
      <c r="P42" s="73">
        <v>3235</v>
      </c>
      <c r="Q42" s="67">
        <v>1.15</v>
      </c>
      <c r="R42" s="67">
        <v>1.1</v>
      </c>
      <c r="S42" s="67">
        <v>0.95</v>
      </c>
    </row>
    <row r="43" spans="1:19" ht="12">
      <c r="A43" s="143"/>
      <c r="B43" s="111" t="s">
        <v>13</v>
      </c>
      <c r="C43" s="107" t="s">
        <v>14</v>
      </c>
      <c r="D43" s="104">
        <v>28287</v>
      </c>
      <c r="E43" s="51">
        <v>1347</v>
      </c>
      <c r="F43" s="52">
        <f t="shared" si="4"/>
        <v>30451</v>
      </c>
      <c r="G43" s="52">
        <f t="shared" si="5"/>
        <v>30450</v>
      </c>
      <c r="H43" s="52">
        <f t="shared" si="6"/>
        <v>1450</v>
      </c>
      <c r="I43" s="52">
        <f t="shared" si="0"/>
        <v>33496.48500000001</v>
      </c>
      <c r="J43" s="69">
        <v>1595.0707142857145</v>
      </c>
      <c r="K43" s="72">
        <f t="shared" si="1"/>
        <v>38535</v>
      </c>
      <c r="L43" s="73">
        <v>1835</v>
      </c>
      <c r="M43" s="72">
        <f t="shared" si="2"/>
        <v>42420</v>
      </c>
      <c r="N43" s="73">
        <v>2020</v>
      </c>
      <c r="O43" s="72">
        <f t="shared" si="3"/>
        <v>40320</v>
      </c>
      <c r="P43" s="73">
        <v>1920</v>
      </c>
      <c r="Q43" s="67">
        <v>1.15</v>
      </c>
      <c r="R43" s="67">
        <v>1.1</v>
      </c>
      <c r="S43" s="67">
        <v>0.95</v>
      </c>
    </row>
    <row r="44" spans="1:19" ht="12">
      <c r="A44" s="143"/>
      <c r="B44" s="111" t="s">
        <v>30</v>
      </c>
      <c r="C44" s="107" t="s">
        <v>14</v>
      </c>
      <c r="D44" s="104">
        <v>39543</v>
      </c>
      <c r="E44" s="51">
        <v>1883</v>
      </c>
      <c r="F44" s="52">
        <f t="shared" si="4"/>
        <v>42270</v>
      </c>
      <c r="G44" s="52">
        <f t="shared" si="5"/>
        <v>42273</v>
      </c>
      <c r="H44" s="52">
        <f t="shared" si="6"/>
        <v>2013</v>
      </c>
      <c r="I44" s="52">
        <f t="shared" si="0"/>
        <v>46497.165</v>
      </c>
      <c r="J44" s="69">
        <v>2214.1507142857145</v>
      </c>
      <c r="K44" s="72">
        <f t="shared" si="1"/>
        <v>53550</v>
      </c>
      <c r="L44" s="73">
        <v>2550</v>
      </c>
      <c r="M44" s="72">
        <f t="shared" si="2"/>
        <v>58905</v>
      </c>
      <c r="N44" s="73">
        <f>L44*R44</f>
        <v>2805</v>
      </c>
      <c r="O44" s="72">
        <f t="shared" si="3"/>
        <v>55965</v>
      </c>
      <c r="P44" s="73">
        <v>2665</v>
      </c>
      <c r="Q44" s="67">
        <v>1.15</v>
      </c>
      <c r="R44" s="67">
        <v>1.1</v>
      </c>
      <c r="S44" s="67">
        <v>0.95</v>
      </c>
    </row>
    <row r="45" spans="1:19" ht="12">
      <c r="A45" s="143"/>
      <c r="B45" s="111" t="s">
        <v>34</v>
      </c>
      <c r="C45" s="107" t="s">
        <v>26</v>
      </c>
      <c r="D45" s="104">
        <v>73941</v>
      </c>
      <c r="E45" s="51">
        <v>3521</v>
      </c>
      <c r="F45" s="52">
        <f t="shared" si="4"/>
        <v>78388</v>
      </c>
      <c r="G45" s="52">
        <f t="shared" si="5"/>
        <v>78393</v>
      </c>
      <c r="H45" s="52">
        <f t="shared" si="6"/>
        <v>3733</v>
      </c>
      <c r="I45" s="52">
        <f t="shared" si="0"/>
        <v>86226.85500000001</v>
      </c>
      <c r="J45" s="69">
        <v>4106.040714285715</v>
      </c>
      <c r="K45" s="72">
        <f t="shared" si="1"/>
        <v>99225</v>
      </c>
      <c r="L45" s="73">
        <v>4725</v>
      </c>
      <c r="M45" s="72">
        <f t="shared" si="2"/>
        <v>109200</v>
      </c>
      <c r="N45" s="73">
        <v>5200</v>
      </c>
      <c r="O45" s="72">
        <f t="shared" si="3"/>
        <v>103740</v>
      </c>
      <c r="P45" s="73">
        <f>N45*S45</f>
        <v>4940</v>
      </c>
      <c r="Q45" s="67">
        <v>1.15</v>
      </c>
      <c r="R45" s="67">
        <v>1.1</v>
      </c>
      <c r="S45" s="67">
        <v>0.95</v>
      </c>
    </row>
    <row r="46" spans="1:19" ht="22.5" customHeight="1" thickBot="1">
      <c r="A46" s="143"/>
      <c r="B46" s="112" t="s">
        <v>65</v>
      </c>
      <c r="C46" s="108" t="s">
        <v>26</v>
      </c>
      <c r="D46" s="104">
        <v>45402</v>
      </c>
      <c r="E46" s="51">
        <v>2162</v>
      </c>
      <c r="F46" s="52">
        <f t="shared" si="4"/>
        <v>48422</v>
      </c>
      <c r="G46" s="52">
        <f t="shared" si="5"/>
        <v>48426</v>
      </c>
      <c r="H46" s="52">
        <f t="shared" si="6"/>
        <v>2306</v>
      </c>
      <c r="I46" s="52">
        <f t="shared" si="0"/>
        <v>53264.31</v>
      </c>
      <c r="J46" s="69">
        <v>2536.3957142857143</v>
      </c>
      <c r="K46" s="74">
        <f t="shared" si="1"/>
        <v>61320</v>
      </c>
      <c r="L46" s="75">
        <v>2920</v>
      </c>
      <c r="M46" s="74">
        <f t="shared" si="2"/>
        <v>67515</v>
      </c>
      <c r="N46" s="75">
        <v>3215</v>
      </c>
      <c r="O46" s="74">
        <f t="shared" si="3"/>
        <v>64155</v>
      </c>
      <c r="P46" s="75">
        <v>3055</v>
      </c>
      <c r="Q46" s="67">
        <v>1.15</v>
      </c>
      <c r="R46" s="67">
        <v>1.1</v>
      </c>
      <c r="S46" s="67">
        <v>0.95</v>
      </c>
    </row>
    <row r="47" spans="1:19" ht="12.75" hidden="1">
      <c r="A47" s="144"/>
      <c r="B47" s="145" t="s">
        <v>27</v>
      </c>
      <c r="C47" s="146"/>
      <c r="D47" s="147"/>
      <c r="E47" s="147"/>
      <c r="F47" s="147"/>
      <c r="G47" s="147"/>
      <c r="H47" s="147"/>
      <c r="I47" s="147"/>
      <c r="J47" s="147"/>
      <c r="K47" s="84"/>
      <c r="L47" s="61"/>
      <c r="M47" s="61"/>
      <c r="N47" s="61"/>
      <c r="O47" s="61"/>
      <c r="P47" s="81"/>
      <c r="Q47" s="67">
        <v>1.15</v>
      </c>
      <c r="R47" s="67">
        <v>1.1</v>
      </c>
      <c r="S47" s="67">
        <v>0.95</v>
      </c>
    </row>
    <row r="48" spans="1:19" ht="12" hidden="1">
      <c r="A48" s="148" t="s">
        <v>39</v>
      </c>
      <c r="B48" s="49" t="s">
        <v>18</v>
      </c>
      <c r="C48" s="50" t="s">
        <v>7</v>
      </c>
      <c r="D48" s="51">
        <f>881*21</f>
        <v>18501</v>
      </c>
      <c r="E48" s="51">
        <f>E33-418+319</f>
        <v>881</v>
      </c>
      <c r="F48" s="52">
        <f>D48*1.05+750</f>
        <v>20176.05</v>
      </c>
      <c r="G48" s="52">
        <f>H48*21</f>
        <v>20181</v>
      </c>
      <c r="H48" s="52">
        <v>961</v>
      </c>
      <c r="I48" s="52">
        <f t="shared" si="0"/>
        <v>22197</v>
      </c>
      <c r="J48" s="69">
        <v>1057</v>
      </c>
      <c r="K48" s="70">
        <f t="shared" si="1"/>
        <v>25620</v>
      </c>
      <c r="L48" s="71">
        <v>1220</v>
      </c>
      <c r="M48" s="70">
        <f t="shared" si="2"/>
        <v>28245</v>
      </c>
      <c r="N48" s="71">
        <v>1345</v>
      </c>
      <c r="O48" s="70">
        <f t="shared" si="3"/>
        <v>26880</v>
      </c>
      <c r="P48" s="71">
        <v>1280</v>
      </c>
      <c r="Q48" s="67">
        <v>1.15</v>
      </c>
      <c r="R48" s="67">
        <v>1.1</v>
      </c>
      <c r="S48" s="67">
        <v>0.95</v>
      </c>
    </row>
    <row r="49" spans="1:19" ht="12" hidden="1">
      <c r="A49" s="148"/>
      <c r="B49" s="49" t="s">
        <v>19</v>
      </c>
      <c r="C49" s="50" t="s">
        <v>9</v>
      </c>
      <c r="D49" s="51">
        <f>762*21</f>
        <v>16002</v>
      </c>
      <c r="E49" s="51">
        <f aca="true" t="shared" si="7" ref="E49:E61">E34-418+319</f>
        <v>762</v>
      </c>
      <c r="F49" s="52">
        <f>836*21</f>
        <v>17556</v>
      </c>
      <c r="G49" s="52">
        <f t="shared" si="5"/>
        <v>17556</v>
      </c>
      <c r="H49" s="52">
        <f aca="true" t="shared" si="8" ref="H49:H61">F49/21</f>
        <v>836</v>
      </c>
      <c r="I49" s="52">
        <f t="shared" si="0"/>
        <v>19320</v>
      </c>
      <c r="J49" s="69">
        <v>920</v>
      </c>
      <c r="K49" s="72">
        <f t="shared" si="1"/>
        <v>22260</v>
      </c>
      <c r="L49" s="73">
        <v>1060</v>
      </c>
      <c r="M49" s="72">
        <f t="shared" si="2"/>
        <v>24570</v>
      </c>
      <c r="N49" s="73">
        <v>1170</v>
      </c>
      <c r="O49" s="72">
        <f t="shared" si="3"/>
        <v>23415</v>
      </c>
      <c r="P49" s="73">
        <v>1115</v>
      </c>
      <c r="Q49" s="67">
        <v>1.15</v>
      </c>
      <c r="R49" s="67">
        <v>1.1</v>
      </c>
      <c r="S49" s="67">
        <v>0.95</v>
      </c>
    </row>
    <row r="50" spans="1:19" ht="12" hidden="1">
      <c r="A50" s="148"/>
      <c r="B50" s="49" t="s">
        <v>20</v>
      </c>
      <c r="C50" s="50" t="s">
        <v>11</v>
      </c>
      <c r="D50" s="51">
        <f>1076*21</f>
        <v>22596</v>
      </c>
      <c r="E50" s="51">
        <f t="shared" si="7"/>
        <v>1076</v>
      </c>
      <c r="F50" s="52">
        <f>1166*21</f>
        <v>24486</v>
      </c>
      <c r="G50" s="52">
        <f t="shared" si="5"/>
        <v>24486</v>
      </c>
      <c r="H50" s="52">
        <f t="shared" si="8"/>
        <v>1166</v>
      </c>
      <c r="I50" s="52">
        <f t="shared" si="0"/>
        <v>26943</v>
      </c>
      <c r="J50" s="69">
        <v>1283</v>
      </c>
      <c r="K50" s="72">
        <f t="shared" si="1"/>
        <v>31080</v>
      </c>
      <c r="L50" s="73">
        <v>1480</v>
      </c>
      <c r="M50" s="72">
        <f t="shared" si="2"/>
        <v>34230</v>
      </c>
      <c r="N50" s="73">
        <v>1630</v>
      </c>
      <c r="O50" s="72">
        <f t="shared" si="3"/>
        <v>32550</v>
      </c>
      <c r="P50" s="73">
        <v>1550</v>
      </c>
      <c r="Q50" s="67">
        <v>1.15</v>
      </c>
      <c r="R50" s="67">
        <v>1.1</v>
      </c>
      <c r="S50" s="67">
        <v>0.95</v>
      </c>
    </row>
    <row r="51" spans="1:19" ht="12" hidden="1">
      <c r="A51" s="148"/>
      <c r="B51" s="49" t="s">
        <v>20</v>
      </c>
      <c r="C51" s="50" t="s">
        <v>12</v>
      </c>
      <c r="D51" s="51">
        <f>1051*21</f>
        <v>22071</v>
      </c>
      <c r="E51" s="51">
        <f t="shared" si="7"/>
        <v>1051</v>
      </c>
      <c r="F51" s="52">
        <f>1139*21</f>
        <v>23919</v>
      </c>
      <c r="G51" s="52">
        <f t="shared" si="5"/>
        <v>23919</v>
      </c>
      <c r="H51" s="52">
        <f t="shared" si="8"/>
        <v>1139</v>
      </c>
      <c r="I51" s="52">
        <f t="shared" si="0"/>
        <v>26313</v>
      </c>
      <c r="J51" s="69">
        <v>1253</v>
      </c>
      <c r="K51" s="72">
        <f t="shared" si="1"/>
        <v>30240</v>
      </c>
      <c r="L51" s="73">
        <v>1440</v>
      </c>
      <c r="M51" s="72">
        <f t="shared" si="2"/>
        <v>33285</v>
      </c>
      <c r="N51" s="73">
        <v>1585</v>
      </c>
      <c r="O51" s="72">
        <f t="shared" si="3"/>
        <v>31710</v>
      </c>
      <c r="P51" s="73">
        <v>1510</v>
      </c>
      <c r="Q51" s="67">
        <v>1.15</v>
      </c>
      <c r="R51" s="67">
        <v>1.1</v>
      </c>
      <c r="S51" s="67">
        <v>0.95</v>
      </c>
    </row>
    <row r="52" spans="1:19" ht="12" hidden="1">
      <c r="A52" s="148"/>
      <c r="B52" s="49" t="s">
        <v>21</v>
      </c>
      <c r="C52" s="50" t="s">
        <v>22</v>
      </c>
      <c r="D52" s="51">
        <f>1136*21</f>
        <v>23856</v>
      </c>
      <c r="E52" s="51">
        <f t="shared" si="7"/>
        <v>1136</v>
      </c>
      <c r="F52" s="52">
        <f>1229*21</f>
        <v>25809</v>
      </c>
      <c r="G52" s="52">
        <f t="shared" si="5"/>
        <v>25809</v>
      </c>
      <c r="H52" s="52">
        <f t="shared" si="8"/>
        <v>1229</v>
      </c>
      <c r="I52" s="52">
        <f t="shared" si="0"/>
        <v>28392</v>
      </c>
      <c r="J52" s="69">
        <v>1352</v>
      </c>
      <c r="K52" s="72">
        <f t="shared" si="1"/>
        <v>32760</v>
      </c>
      <c r="L52" s="73">
        <v>1560</v>
      </c>
      <c r="M52" s="72">
        <f t="shared" si="2"/>
        <v>36120</v>
      </c>
      <c r="N52" s="73">
        <v>1720</v>
      </c>
      <c r="O52" s="72">
        <f t="shared" si="3"/>
        <v>34335</v>
      </c>
      <c r="P52" s="73">
        <v>1635</v>
      </c>
      <c r="Q52" s="67">
        <v>1.15</v>
      </c>
      <c r="R52" s="67">
        <v>1.1</v>
      </c>
      <c r="S52" s="67">
        <v>0.95</v>
      </c>
    </row>
    <row r="53" spans="1:19" ht="12" hidden="1">
      <c r="A53" s="148"/>
      <c r="B53" s="49" t="s">
        <v>21</v>
      </c>
      <c r="C53" s="50" t="s">
        <v>23</v>
      </c>
      <c r="D53" s="51">
        <f>1188*21</f>
        <v>24948</v>
      </c>
      <c r="E53" s="51">
        <f t="shared" si="7"/>
        <v>1188</v>
      </c>
      <c r="F53" s="52">
        <f>1283*21</f>
        <v>26943</v>
      </c>
      <c r="G53" s="52">
        <f t="shared" si="5"/>
        <v>26943</v>
      </c>
      <c r="H53" s="52">
        <f t="shared" si="8"/>
        <v>1283</v>
      </c>
      <c r="I53" s="52">
        <f t="shared" si="0"/>
        <v>29626.185000000005</v>
      </c>
      <c r="J53" s="69">
        <f>J38-115</f>
        <v>1410.7707142857146</v>
      </c>
      <c r="K53" s="72">
        <f t="shared" si="1"/>
        <v>34125</v>
      </c>
      <c r="L53" s="73">
        <v>1625</v>
      </c>
      <c r="M53" s="72">
        <f t="shared" si="2"/>
        <v>37590</v>
      </c>
      <c r="N53" s="73">
        <v>1790</v>
      </c>
      <c r="O53" s="72">
        <f t="shared" si="3"/>
        <v>35700</v>
      </c>
      <c r="P53" s="73">
        <v>1700</v>
      </c>
      <c r="Q53" s="67">
        <v>1.15</v>
      </c>
      <c r="R53" s="67">
        <v>1.1</v>
      </c>
      <c r="S53" s="67">
        <v>0.95</v>
      </c>
    </row>
    <row r="54" spans="1:19" ht="24" hidden="1">
      <c r="A54" s="148"/>
      <c r="B54" s="49" t="s">
        <v>31</v>
      </c>
      <c r="C54" s="50" t="s">
        <v>24</v>
      </c>
      <c r="D54" s="51">
        <f>1426*21</f>
        <v>29946</v>
      </c>
      <c r="E54" s="51">
        <f t="shared" si="7"/>
        <v>1426</v>
      </c>
      <c r="F54" s="52">
        <f>1533*21</f>
        <v>32193</v>
      </c>
      <c r="G54" s="52">
        <f t="shared" si="5"/>
        <v>32193</v>
      </c>
      <c r="H54" s="52">
        <f t="shared" si="8"/>
        <v>1533</v>
      </c>
      <c r="I54" s="52">
        <f t="shared" si="0"/>
        <v>35398.875</v>
      </c>
      <c r="J54" s="69">
        <f>J39-115</f>
        <v>1685.6607142857144</v>
      </c>
      <c r="K54" s="72">
        <f t="shared" si="1"/>
        <v>40740</v>
      </c>
      <c r="L54" s="73">
        <v>1940</v>
      </c>
      <c r="M54" s="72">
        <f t="shared" si="2"/>
        <v>44835</v>
      </c>
      <c r="N54" s="73">
        <v>2135</v>
      </c>
      <c r="O54" s="72">
        <f t="shared" si="3"/>
        <v>42630</v>
      </c>
      <c r="P54" s="73">
        <v>2030</v>
      </c>
      <c r="Q54" s="67">
        <v>1.15</v>
      </c>
      <c r="R54" s="67">
        <v>1.1</v>
      </c>
      <c r="S54" s="67">
        <v>0.95</v>
      </c>
    </row>
    <row r="55" spans="1:19" ht="12" hidden="1">
      <c r="A55" s="148"/>
      <c r="B55" s="49" t="s">
        <v>32</v>
      </c>
      <c r="C55" s="50" t="s">
        <v>24</v>
      </c>
      <c r="D55" s="51">
        <f>1943*21</f>
        <v>40803</v>
      </c>
      <c r="E55" s="51">
        <f t="shared" si="7"/>
        <v>1943</v>
      </c>
      <c r="F55" s="52">
        <f>2076*21</f>
        <v>43596</v>
      </c>
      <c r="G55" s="52">
        <f t="shared" si="5"/>
        <v>43596</v>
      </c>
      <c r="H55" s="52">
        <f t="shared" si="8"/>
        <v>2076</v>
      </c>
      <c r="I55" s="52">
        <f t="shared" si="0"/>
        <v>47964</v>
      </c>
      <c r="J55" s="69">
        <v>2284</v>
      </c>
      <c r="K55" s="72">
        <f t="shared" si="1"/>
        <v>55230</v>
      </c>
      <c r="L55" s="73">
        <v>2630</v>
      </c>
      <c r="M55" s="72">
        <f t="shared" si="2"/>
        <v>60795</v>
      </c>
      <c r="N55" s="73">
        <v>2895</v>
      </c>
      <c r="O55" s="72">
        <f t="shared" si="3"/>
        <v>57750</v>
      </c>
      <c r="P55" s="73">
        <v>2750</v>
      </c>
      <c r="Q55" s="67">
        <v>1.15</v>
      </c>
      <c r="R55" s="67">
        <v>1.1</v>
      </c>
      <c r="S55" s="67">
        <v>0.95</v>
      </c>
    </row>
    <row r="56" spans="1:19" ht="12" hidden="1">
      <c r="A56" s="148"/>
      <c r="B56" s="49" t="s">
        <v>33</v>
      </c>
      <c r="C56" s="50" t="s">
        <v>25</v>
      </c>
      <c r="D56" s="51">
        <f>3643*21</f>
        <v>76503</v>
      </c>
      <c r="E56" s="51">
        <f t="shared" si="7"/>
        <v>3643</v>
      </c>
      <c r="F56" s="52">
        <f>3861*21</f>
        <v>81081</v>
      </c>
      <c r="G56" s="52">
        <f t="shared" si="5"/>
        <v>81081</v>
      </c>
      <c r="H56" s="52">
        <f t="shared" si="8"/>
        <v>3861</v>
      </c>
      <c r="I56" s="52">
        <f t="shared" si="0"/>
        <v>89187</v>
      </c>
      <c r="J56" s="69">
        <v>4247</v>
      </c>
      <c r="K56" s="72">
        <f t="shared" si="1"/>
        <v>102585</v>
      </c>
      <c r="L56" s="73">
        <v>4885</v>
      </c>
      <c r="M56" s="72">
        <f t="shared" si="2"/>
        <v>112875</v>
      </c>
      <c r="N56" s="73">
        <v>5375</v>
      </c>
      <c r="O56" s="72">
        <f t="shared" si="3"/>
        <v>107310</v>
      </c>
      <c r="P56" s="73">
        <v>5110</v>
      </c>
      <c r="Q56" s="67">
        <v>1.15</v>
      </c>
      <c r="R56" s="67">
        <v>1.1</v>
      </c>
      <c r="S56" s="67">
        <v>0.95</v>
      </c>
    </row>
    <row r="57" spans="1:19" ht="24" hidden="1">
      <c r="A57" s="148"/>
      <c r="B57" s="49" t="s">
        <v>31</v>
      </c>
      <c r="C57" s="50" t="s">
        <v>25</v>
      </c>
      <c r="D57" s="51">
        <f>2196*21</f>
        <v>46116</v>
      </c>
      <c r="E57" s="51">
        <f t="shared" si="7"/>
        <v>2196</v>
      </c>
      <c r="F57" s="52">
        <f>2342*21</f>
        <v>49182</v>
      </c>
      <c r="G57" s="52">
        <f t="shared" si="5"/>
        <v>49182</v>
      </c>
      <c r="H57" s="52">
        <f t="shared" si="8"/>
        <v>2342</v>
      </c>
      <c r="I57" s="52">
        <f t="shared" si="0"/>
        <v>54096</v>
      </c>
      <c r="J57" s="69">
        <v>2576</v>
      </c>
      <c r="K57" s="72">
        <f t="shared" si="1"/>
        <v>62265</v>
      </c>
      <c r="L57" s="73">
        <v>2965</v>
      </c>
      <c r="M57" s="72">
        <f t="shared" si="2"/>
        <v>68565</v>
      </c>
      <c r="N57" s="73">
        <v>3265</v>
      </c>
      <c r="O57" s="72">
        <f t="shared" si="3"/>
        <v>65205</v>
      </c>
      <c r="P57" s="73">
        <v>3105</v>
      </c>
      <c r="Q57" s="67">
        <v>1.15</v>
      </c>
      <c r="R57" s="67">
        <v>1.1</v>
      </c>
      <c r="S57" s="67">
        <v>0.95</v>
      </c>
    </row>
    <row r="58" spans="1:19" ht="12" hidden="1">
      <c r="A58" s="148"/>
      <c r="B58" s="49" t="s">
        <v>13</v>
      </c>
      <c r="C58" s="50" t="s">
        <v>14</v>
      </c>
      <c r="D58" s="51">
        <f>1248*21</f>
        <v>26208</v>
      </c>
      <c r="E58" s="51">
        <f t="shared" si="7"/>
        <v>1248</v>
      </c>
      <c r="F58" s="52">
        <f>1346*21</f>
        <v>28266</v>
      </c>
      <c r="G58" s="52">
        <f t="shared" si="5"/>
        <v>28266</v>
      </c>
      <c r="H58" s="52">
        <f t="shared" si="8"/>
        <v>1346</v>
      </c>
      <c r="I58" s="52">
        <f t="shared" si="0"/>
        <v>31101</v>
      </c>
      <c r="J58" s="69">
        <v>1481</v>
      </c>
      <c r="K58" s="72">
        <f t="shared" si="1"/>
        <v>35805</v>
      </c>
      <c r="L58" s="73">
        <v>1705</v>
      </c>
      <c r="M58" s="72">
        <f t="shared" si="2"/>
        <v>39375</v>
      </c>
      <c r="N58" s="73">
        <v>1875</v>
      </c>
      <c r="O58" s="72">
        <f t="shared" si="3"/>
        <v>37485</v>
      </c>
      <c r="P58" s="73">
        <v>1785</v>
      </c>
      <c r="Q58" s="67">
        <v>1.15</v>
      </c>
      <c r="R58" s="67">
        <v>1.1</v>
      </c>
      <c r="S58" s="67">
        <v>0.95</v>
      </c>
    </row>
    <row r="59" spans="1:19" ht="12" hidden="1">
      <c r="A59" s="148"/>
      <c r="B59" s="49" t="s">
        <v>30</v>
      </c>
      <c r="C59" s="50" t="s">
        <v>14</v>
      </c>
      <c r="D59" s="51">
        <f>1784*21</f>
        <v>37464</v>
      </c>
      <c r="E59" s="51">
        <f t="shared" si="7"/>
        <v>1784</v>
      </c>
      <c r="F59" s="52">
        <f>1909*21</f>
        <v>40089</v>
      </c>
      <c r="G59" s="52">
        <f t="shared" si="5"/>
        <v>40089</v>
      </c>
      <c r="H59" s="52">
        <f t="shared" si="8"/>
        <v>1909</v>
      </c>
      <c r="I59" s="52">
        <f t="shared" si="0"/>
        <v>44100</v>
      </c>
      <c r="J59" s="69">
        <v>2100</v>
      </c>
      <c r="K59" s="72">
        <f t="shared" si="1"/>
        <v>50715</v>
      </c>
      <c r="L59" s="73">
        <f>J59*Q59</f>
        <v>2415</v>
      </c>
      <c r="M59" s="72">
        <f t="shared" si="2"/>
        <v>55860</v>
      </c>
      <c r="N59" s="73">
        <v>2660</v>
      </c>
      <c r="O59" s="72">
        <f t="shared" si="3"/>
        <v>53130</v>
      </c>
      <c r="P59" s="73">
        <v>2530</v>
      </c>
      <c r="Q59" s="67">
        <v>1.15</v>
      </c>
      <c r="R59" s="67">
        <v>1.1</v>
      </c>
      <c r="S59" s="67">
        <v>0.95</v>
      </c>
    </row>
    <row r="60" spans="1:19" ht="12" hidden="1">
      <c r="A60" s="149"/>
      <c r="B60" s="49" t="s">
        <v>34</v>
      </c>
      <c r="C60" s="50" t="s">
        <v>26</v>
      </c>
      <c r="D60" s="51">
        <f>3422*21</f>
        <v>71862</v>
      </c>
      <c r="E60" s="51">
        <f t="shared" si="7"/>
        <v>3422</v>
      </c>
      <c r="F60" s="52">
        <f>3629*21</f>
        <v>76209</v>
      </c>
      <c r="G60" s="52">
        <f t="shared" si="5"/>
        <v>76209</v>
      </c>
      <c r="H60" s="52">
        <f t="shared" si="8"/>
        <v>3629</v>
      </c>
      <c r="I60" s="52">
        <f t="shared" si="0"/>
        <v>83832</v>
      </c>
      <c r="J60" s="69">
        <v>3992</v>
      </c>
      <c r="K60" s="72">
        <f t="shared" si="1"/>
        <v>96495</v>
      </c>
      <c r="L60" s="73">
        <v>4595</v>
      </c>
      <c r="M60" s="72">
        <f t="shared" si="2"/>
        <v>106155</v>
      </c>
      <c r="N60" s="73">
        <v>5055</v>
      </c>
      <c r="O60" s="72">
        <f t="shared" si="3"/>
        <v>100905</v>
      </c>
      <c r="P60" s="73">
        <v>4805</v>
      </c>
      <c r="Q60" s="67">
        <v>1.15</v>
      </c>
      <c r="R60" s="67">
        <v>1.1</v>
      </c>
      <c r="S60" s="67">
        <v>0.95</v>
      </c>
    </row>
    <row r="61" spans="1:19" ht="24" customHeight="1" hidden="1" thickBot="1">
      <c r="A61" s="149"/>
      <c r="B61" s="49" t="s">
        <v>66</v>
      </c>
      <c r="C61" s="50" t="s">
        <v>26</v>
      </c>
      <c r="D61" s="51">
        <f>2063*21</f>
        <v>43323</v>
      </c>
      <c r="E61" s="51">
        <f t="shared" si="7"/>
        <v>2063</v>
      </c>
      <c r="F61" s="52">
        <f>2202*21</f>
        <v>46242</v>
      </c>
      <c r="G61" s="52">
        <f t="shared" si="5"/>
        <v>46242</v>
      </c>
      <c r="H61" s="52">
        <f t="shared" si="8"/>
        <v>2202</v>
      </c>
      <c r="I61" s="52">
        <f t="shared" si="0"/>
        <v>50862</v>
      </c>
      <c r="J61" s="69">
        <v>2422</v>
      </c>
      <c r="K61" s="74">
        <f t="shared" si="1"/>
        <v>58590</v>
      </c>
      <c r="L61" s="75">
        <v>2790</v>
      </c>
      <c r="M61" s="74">
        <f t="shared" si="2"/>
        <v>64470</v>
      </c>
      <c r="N61" s="75">
        <v>3070</v>
      </c>
      <c r="O61" s="74">
        <f t="shared" si="3"/>
        <v>61320</v>
      </c>
      <c r="P61" s="75">
        <v>2920</v>
      </c>
      <c r="Q61" s="67">
        <v>1.15</v>
      </c>
      <c r="R61" s="67">
        <v>1.1</v>
      </c>
      <c r="S61" s="67">
        <v>0.95</v>
      </c>
    </row>
    <row r="62" spans="1:19" ht="12" hidden="1">
      <c r="A62" s="72"/>
      <c r="B62" s="120" t="s">
        <v>28</v>
      </c>
      <c r="C62" s="150"/>
      <c r="D62" s="150"/>
      <c r="E62" s="150"/>
      <c r="F62" s="150"/>
      <c r="G62" s="150"/>
      <c r="H62" s="150"/>
      <c r="I62" s="150"/>
      <c r="J62" s="151"/>
      <c r="K62" s="84"/>
      <c r="L62" s="61"/>
      <c r="M62" s="61"/>
      <c r="N62" s="61"/>
      <c r="O62" s="61"/>
      <c r="P62" s="81"/>
      <c r="Q62" s="67">
        <v>1.15</v>
      </c>
      <c r="R62" s="67">
        <v>1.1</v>
      </c>
      <c r="S62" s="67">
        <v>0.95</v>
      </c>
    </row>
    <row r="63" spans="1:19" ht="12" hidden="1">
      <c r="A63" s="110" t="s">
        <v>38</v>
      </c>
      <c r="B63" s="49" t="s">
        <v>18</v>
      </c>
      <c r="C63" s="50" t="s">
        <v>7</v>
      </c>
      <c r="D63" s="51">
        <f>764*21</f>
        <v>16044</v>
      </c>
      <c r="E63" s="51">
        <f>E33-418+202</f>
        <v>764</v>
      </c>
      <c r="F63" s="52">
        <f>838*21</f>
        <v>17598</v>
      </c>
      <c r="G63" s="52">
        <f t="shared" si="5"/>
        <v>17598</v>
      </c>
      <c r="H63" s="52">
        <f>F63/21</f>
        <v>838</v>
      </c>
      <c r="I63" s="52">
        <f t="shared" si="0"/>
        <v>19362</v>
      </c>
      <c r="J63" s="69">
        <v>922</v>
      </c>
      <c r="K63" s="70">
        <f t="shared" si="1"/>
        <v>22365</v>
      </c>
      <c r="L63" s="71">
        <v>1065</v>
      </c>
      <c r="M63" s="70">
        <f t="shared" si="2"/>
        <v>24675</v>
      </c>
      <c r="N63" s="71">
        <v>1175</v>
      </c>
      <c r="O63" s="70">
        <f t="shared" si="3"/>
        <v>23520</v>
      </c>
      <c r="P63" s="71">
        <v>1120</v>
      </c>
      <c r="Q63" s="67">
        <v>1.15</v>
      </c>
      <c r="R63" s="67">
        <v>1.1</v>
      </c>
      <c r="S63" s="67">
        <v>0.95</v>
      </c>
    </row>
    <row r="64" spans="1:19" ht="12" hidden="1">
      <c r="A64" s="110"/>
      <c r="B64" s="49" t="s">
        <v>19</v>
      </c>
      <c r="C64" s="50" t="s">
        <v>9</v>
      </c>
      <c r="D64" s="51">
        <f>645*21</f>
        <v>13545</v>
      </c>
      <c r="E64" s="51">
        <f aca="true" t="shared" si="9" ref="E64:E75">E34-418+202</f>
        <v>645</v>
      </c>
      <c r="F64" s="52">
        <f>713*21</f>
        <v>14973</v>
      </c>
      <c r="G64" s="52">
        <f t="shared" si="5"/>
        <v>14973</v>
      </c>
      <c r="H64" s="52">
        <f>F64/21</f>
        <v>713</v>
      </c>
      <c r="I64" s="52">
        <f t="shared" si="0"/>
        <v>16458.555</v>
      </c>
      <c r="J64" s="69">
        <f aca="true" t="shared" si="10" ref="J64:J73">J34-250</f>
        <v>783.7407142857144</v>
      </c>
      <c r="K64" s="72">
        <f t="shared" si="1"/>
        <v>19005</v>
      </c>
      <c r="L64" s="73">
        <v>905</v>
      </c>
      <c r="M64" s="72">
        <f t="shared" si="2"/>
        <v>20895</v>
      </c>
      <c r="N64" s="73">
        <v>995</v>
      </c>
      <c r="O64" s="72">
        <f t="shared" si="3"/>
        <v>19845</v>
      </c>
      <c r="P64" s="73">
        <v>945</v>
      </c>
      <c r="Q64" s="67">
        <v>1.15</v>
      </c>
      <c r="R64" s="67">
        <v>1.1</v>
      </c>
      <c r="S64" s="67">
        <v>0.95</v>
      </c>
    </row>
    <row r="65" spans="1:19" ht="12" hidden="1">
      <c r="A65" s="110"/>
      <c r="B65" s="49" t="s">
        <v>20</v>
      </c>
      <c r="C65" s="50" t="s">
        <v>11</v>
      </c>
      <c r="D65" s="51">
        <f>959*21</f>
        <v>20139</v>
      </c>
      <c r="E65" s="51">
        <f t="shared" si="9"/>
        <v>959</v>
      </c>
      <c r="F65" s="52">
        <f>1043*21</f>
        <v>21903</v>
      </c>
      <c r="G65" s="52">
        <f t="shared" si="5"/>
        <v>21903</v>
      </c>
      <c r="H65" s="52">
        <f aca="true" t="shared" si="11" ref="H65:H76">F65/21</f>
        <v>1043</v>
      </c>
      <c r="I65" s="52">
        <f t="shared" si="0"/>
        <v>24087</v>
      </c>
      <c r="J65" s="69">
        <v>1147</v>
      </c>
      <c r="K65" s="72">
        <f t="shared" si="1"/>
        <v>27720</v>
      </c>
      <c r="L65" s="73">
        <v>1320</v>
      </c>
      <c r="M65" s="72">
        <f t="shared" si="2"/>
        <v>30555</v>
      </c>
      <c r="N65" s="73">
        <v>1455</v>
      </c>
      <c r="O65" s="72">
        <f t="shared" si="3"/>
        <v>29085</v>
      </c>
      <c r="P65" s="73">
        <v>1385</v>
      </c>
      <c r="Q65" s="67">
        <v>1.15</v>
      </c>
      <c r="R65" s="67">
        <v>1.1</v>
      </c>
      <c r="S65" s="67">
        <v>0.95</v>
      </c>
    </row>
    <row r="66" spans="1:19" ht="12" hidden="1">
      <c r="A66" s="110"/>
      <c r="B66" s="49" t="s">
        <v>20</v>
      </c>
      <c r="C66" s="50" t="s">
        <v>12</v>
      </c>
      <c r="D66" s="51">
        <f>934*21</f>
        <v>19614</v>
      </c>
      <c r="E66" s="51">
        <f t="shared" si="9"/>
        <v>934</v>
      </c>
      <c r="F66" s="52">
        <f>1016*21</f>
        <v>21336</v>
      </c>
      <c r="G66" s="52">
        <f t="shared" si="5"/>
        <v>21336</v>
      </c>
      <c r="H66" s="52">
        <f t="shared" si="11"/>
        <v>1016</v>
      </c>
      <c r="I66" s="52">
        <f t="shared" si="0"/>
        <v>23468.250000000004</v>
      </c>
      <c r="J66" s="69">
        <f t="shared" si="10"/>
        <v>1117.5357142857144</v>
      </c>
      <c r="K66" s="72">
        <f t="shared" si="1"/>
        <v>26985</v>
      </c>
      <c r="L66" s="73">
        <v>1285</v>
      </c>
      <c r="M66" s="72">
        <f t="shared" si="2"/>
        <v>29715</v>
      </c>
      <c r="N66" s="73">
        <v>1415</v>
      </c>
      <c r="O66" s="72">
        <f t="shared" si="3"/>
        <v>28245</v>
      </c>
      <c r="P66" s="73">
        <v>1345</v>
      </c>
      <c r="Q66" s="67">
        <v>1.15</v>
      </c>
      <c r="R66" s="67">
        <v>1.1</v>
      </c>
      <c r="S66" s="67">
        <v>0.95</v>
      </c>
    </row>
    <row r="67" spans="1:19" ht="12" hidden="1">
      <c r="A67" s="110"/>
      <c r="B67" s="49" t="s">
        <v>21</v>
      </c>
      <c r="C67" s="50" t="s">
        <v>22</v>
      </c>
      <c r="D67" s="51">
        <f>1019*21</f>
        <v>21399</v>
      </c>
      <c r="E67" s="51">
        <f t="shared" si="9"/>
        <v>1019</v>
      </c>
      <c r="F67" s="52">
        <f>1106*21</f>
        <v>23226</v>
      </c>
      <c r="G67" s="52">
        <f t="shared" si="5"/>
        <v>23226</v>
      </c>
      <c r="H67" s="52">
        <f t="shared" si="11"/>
        <v>1106</v>
      </c>
      <c r="I67" s="52">
        <f t="shared" si="0"/>
        <v>25557</v>
      </c>
      <c r="J67" s="69">
        <v>1217</v>
      </c>
      <c r="K67" s="72">
        <f t="shared" si="1"/>
        <v>29400</v>
      </c>
      <c r="L67" s="73">
        <v>1400</v>
      </c>
      <c r="M67" s="72">
        <f t="shared" si="2"/>
        <v>32340.000000000004</v>
      </c>
      <c r="N67" s="73">
        <f>L67*R67</f>
        <v>1540.0000000000002</v>
      </c>
      <c r="O67" s="72">
        <f t="shared" si="3"/>
        <v>30765</v>
      </c>
      <c r="P67" s="73">
        <v>1465</v>
      </c>
      <c r="Q67" s="67">
        <v>1.15</v>
      </c>
      <c r="R67" s="67">
        <v>1.1</v>
      </c>
      <c r="S67" s="67">
        <v>0.95</v>
      </c>
    </row>
    <row r="68" spans="1:19" ht="12" hidden="1">
      <c r="A68" s="110"/>
      <c r="B68" s="49" t="s">
        <v>21</v>
      </c>
      <c r="C68" s="50" t="s">
        <v>23</v>
      </c>
      <c r="D68" s="51">
        <f>1071*21</f>
        <v>22491</v>
      </c>
      <c r="E68" s="51">
        <f t="shared" si="9"/>
        <v>1071</v>
      </c>
      <c r="F68" s="52">
        <f>1160*21</f>
        <v>24360</v>
      </c>
      <c r="G68" s="52">
        <f t="shared" si="5"/>
        <v>24360</v>
      </c>
      <c r="H68" s="52">
        <f t="shared" si="11"/>
        <v>1160</v>
      </c>
      <c r="I68" s="52">
        <f t="shared" si="0"/>
        <v>26791.185000000005</v>
      </c>
      <c r="J68" s="69">
        <f t="shared" si="10"/>
        <v>1275.7707142857146</v>
      </c>
      <c r="K68" s="72">
        <f t="shared" si="1"/>
        <v>30870</v>
      </c>
      <c r="L68" s="73">
        <v>1470</v>
      </c>
      <c r="M68" s="72">
        <f t="shared" si="2"/>
        <v>34020</v>
      </c>
      <c r="N68" s="73">
        <v>1620</v>
      </c>
      <c r="O68" s="72">
        <f t="shared" si="3"/>
        <v>32340</v>
      </c>
      <c r="P68" s="73">
        <v>1540</v>
      </c>
      <c r="Q68" s="67">
        <v>1.15</v>
      </c>
      <c r="R68" s="67">
        <v>1.1</v>
      </c>
      <c r="S68" s="67">
        <v>0.95</v>
      </c>
    </row>
    <row r="69" spans="1:19" ht="24" hidden="1">
      <c r="A69" s="110"/>
      <c r="B69" s="49" t="s">
        <v>31</v>
      </c>
      <c r="C69" s="50" t="s">
        <v>24</v>
      </c>
      <c r="D69" s="51">
        <f>1309*21</f>
        <v>27489</v>
      </c>
      <c r="E69" s="51">
        <f t="shared" si="9"/>
        <v>1309</v>
      </c>
      <c r="F69" s="52">
        <f>1410*21</f>
        <v>29610</v>
      </c>
      <c r="G69" s="52">
        <f t="shared" si="5"/>
        <v>29610</v>
      </c>
      <c r="H69" s="52">
        <f t="shared" si="11"/>
        <v>1410</v>
      </c>
      <c r="I69" s="52">
        <f t="shared" si="0"/>
        <v>32563.875000000004</v>
      </c>
      <c r="J69" s="69">
        <f t="shared" si="10"/>
        <v>1550.6607142857144</v>
      </c>
      <c r="K69" s="72">
        <f t="shared" si="1"/>
        <v>37485</v>
      </c>
      <c r="L69" s="73">
        <v>1785</v>
      </c>
      <c r="M69" s="72">
        <f t="shared" si="2"/>
        <v>41265</v>
      </c>
      <c r="N69" s="73">
        <v>1965</v>
      </c>
      <c r="O69" s="72">
        <f t="shared" si="3"/>
        <v>39270</v>
      </c>
      <c r="P69" s="73">
        <v>1870</v>
      </c>
      <c r="Q69" s="67">
        <v>1.15</v>
      </c>
      <c r="R69" s="67">
        <v>1.1</v>
      </c>
      <c r="S69" s="67">
        <v>0.95</v>
      </c>
    </row>
    <row r="70" spans="1:19" ht="12" hidden="1">
      <c r="A70" s="110"/>
      <c r="B70" s="49" t="s">
        <v>32</v>
      </c>
      <c r="C70" s="50" t="s">
        <v>24</v>
      </c>
      <c r="D70" s="51">
        <f>1826*21</f>
        <v>38346</v>
      </c>
      <c r="E70" s="51">
        <f t="shared" si="9"/>
        <v>1826</v>
      </c>
      <c r="F70" s="52">
        <f>1953*21</f>
        <v>41013</v>
      </c>
      <c r="G70" s="52">
        <f t="shared" si="5"/>
        <v>41013</v>
      </c>
      <c r="H70" s="52">
        <f t="shared" si="11"/>
        <v>1953</v>
      </c>
      <c r="I70" s="52">
        <f t="shared" si="0"/>
        <v>45103.71000000001</v>
      </c>
      <c r="J70" s="69">
        <f t="shared" si="10"/>
        <v>2147.7957142857144</v>
      </c>
      <c r="K70" s="72">
        <f t="shared" si="1"/>
        <v>51870</v>
      </c>
      <c r="L70" s="73">
        <v>2470</v>
      </c>
      <c r="M70" s="72">
        <f t="shared" si="2"/>
        <v>57120</v>
      </c>
      <c r="N70" s="73">
        <v>2720</v>
      </c>
      <c r="O70" s="72">
        <f t="shared" si="3"/>
        <v>54285</v>
      </c>
      <c r="P70" s="73">
        <v>2585</v>
      </c>
      <c r="Q70" s="67">
        <v>1.15</v>
      </c>
      <c r="R70" s="67">
        <v>1.1</v>
      </c>
      <c r="S70" s="67">
        <v>0.95</v>
      </c>
    </row>
    <row r="71" spans="1:19" ht="12" hidden="1">
      <c r="A71" s="110"/>
      <c r="B71" s="49" t="s">
        <v>33</v>
      </c>
      <c r="C71" s="50" t="s">
        <v>25</v>
      </c>
      <c r="D71" s="51">
        <f>3526*21</f>
        <v>74046</v>
      </c>
      <c r="E71" s="51">
        <f t="shared" si="9"/>
        <v>3526</v>
      </c>
      <c r="F71" s="52">
        <f>3738*21</f>
        <v>78498</v>
      </c>
      <c r="G71" s="52">
        <f t="shared" si="5"/>
        <v>78498</v>
      </c>
      <c r="H71" s="52">
        <f t="shared" si="11"/>
        <v>3738</v>
      </c>
      <c r="I71" s="52">
        <f t="shared" si="0"/>
        <v>86352</v>
      </c>
      <c r="J71" s="69">
        <v>4112</v>
      </c>
      <c r="K71" s="72">
        <f t="shared" si="1"/>
        <v>99330</v>
      </c>
      <c r="L71" s="73">
        <v>4730</v>
      </c>
      <c r="M71" s="72">
        <f t="shared" si="2"/>
        <v>109305</v>
      </c>
      <c r="N71" s="73">
        <v>5205</v>
      </c>
      <c r="O71" s="72">
        <f t="shared" si="3"/>
        <v>103845</v>
      </c>
      <c r="P71" s="73">
        <v>4945</v>
      </c>
      <c r="Q71" s="67">
        <v>1.15</v>
      </c>
      <c r="R71" s="67">
        <v>1.1</v>
      </c>
      <c r="S71" s="67">
        <v>0.95</v>
      </c>
    </row>
    <row r="72" spans="1:19" ht="24" hidden="1">
      <c r="A72" s="110"/>
      <c r="B72" s="49" t="s">
        <v>31</v>
      </c>
      <c r="C72" s="50" t="s">
        <v>25</v>
      </c>
      <c r="D72" s="51">
        <f>2079*21</f>
        <v>43659</v>
      </c>
      <c r="E72" s="51">
        <f t="shared" si="9"/>
        <v>2079</v>
      </c>
      <c r="F72" s="52">
        <f>2219*21</f>
        <v>46599</v>
      </c>
      <c r="G72" s="52">
        <f t="shared" si="5"/>
        <v>46599</v>
      </c>
      <c r="H72" s="52">
        <f t="shared" si="11"/>
        <v>2219</v>
      </c>
      <c r="I72" s="52">
        <f t="shared" si="0"/>
        <v>51261</v>
      </c>
      <c r="J72" s="69">
        <v>2441</v>
      </c>
      <c r="K72" s="72">
        <f t="shared" si="1"/>
        <v>59010</v>
      </c>
      <c r="L72" s="73">
        <v>2810</v>
      </c>
      <c r="M72" s="72">
        <f t="shared" si="2"/>
        <v>64890</v>
      </c>
      <c r="N72" s="73">
        <v>3090</v>
      </c>
      <c r="O72" s="72">
        <f t="shared" si="3"/>
        <v>61635</v>
      </c>
      <c r="P72" s="73">
        <v>2935</v>
      </c>
      <c r="Q72" s="67">
        <v>1.15</v>
      </c>
      <c r="R72" s="67">
        <v>1.1</v>
      </c>
      <c r="S72" s="67">
        <v>0.95</v>
      </c>
    </row>
    <row r="73" spans="1:19" ht="12" hidden="1">
      <c r="A73" s="110"/>
      <c r="B73" s="49" t="s">
        <v>13</v>
      </c>
      <c r="C73" s="50" t="s">
        <v>14</v>
      </c>
      <c r="D73" s="51">
        <f>1131*21</f>
        <v>23751</v>
      </c>
      <c r="E73" s="51">
        <f t="shared" si="9"/>
        <v>1131</v>
      </c>
      <c r="F73" s="52">
        <f>1223*21</f>
        <v>25683</v>
      </c>
      <c r="G73" s="52">
        <f t="shared" si="5"/>
        <v>25683</v>
      </c>
      <c r="H73" s="52">
        <f t="shared" si="11"/>
        <v>1223</v>
      </c>
      <c r="I73" s="52">
        <f t="shared" si="0"/>
        <v>28246.485000000004</v>
      </c>
      <c r="J73" s="69">
        <f t="shared" si="10"/>
        <v>1345.0707142857145</v>
      </c>
      <c r="K73" s="72">
        <f t="shared" si="1"/>
        <v>32550</v>
      </c>
      <c r="L73" s="73">
        <v>1550</v>
      </c>
      <c r="M73" s="72">
        <f t="shared" si="2"/>
        <v>35805.00000000001</v>
      </c>
      <c r="N73" s="73">
        <f>L73*R73</f>
        <v>1705.0000000000002</v>
      </c>
      <c r="O73" s="72">
        <f t="shared" si="3"/>
        <v>34020</v>
      </c>
      <c r="P73" s="73">
        <v>1620</v>
      </c>
      <c r="Q73" s="67">
        <v>1.15</v>
      </c>
      <c r="R73" s="67">
        <v>1.1</v>
      </c>
      <c r="S73" s="67">
        <v>0.95</v>
      </c>
    </row>
    <row r="74" spans="1:19" ht="12" hidden="1">
      <c r="A74" s="92"/>
      <c r="B74" s="49" t="s">
        <v>30</v>
      </c>
      <c r="C74" s="50" t="s">
        <v>14</v>
      </c>
      <c r="D74" s="51">
        <f>1667*21</f>
        <v>35007</v>
      </c>
      <c r="E74" s="51">
        <f t="shared" si="9"/>
        <v>1667</v>
      </c>
      <c r="F74" s="52">
        <f>1786*21</f>
        <v>37506</v>
      </c>
      <c r="G74" s="52">
        <f t="shared" si="5"/>
        <v>37506</v>
      </c>
      <c r="H74" s="52">
        <f t="shared" si="11"/>
        <v>1786</v>
      </c>
      <c r="I74" s="52">
        <f t="shared" si="0"/>
        <v>41265</v>
      </c>
      <c r="J74" s="69">
        <v>1965</v>
      </c>
      <c r="K74" s="72">
        <f t="shared" si="1"/>
        <v>47460</v>
      </c>
      <c r="L74" s="73">
        <v>2260</v>
      </c>
      <c r="M74" s="72">
        <f t="shared" si="2"/>
        <v>52290</v>
      </c>
      <c r="N74" s="73">
        <v>2490</v>
      </c>
      <c r="O74" s="72">
        <f t="shared" si="3"/>
        <v>49665</v>
      </c>
      <c r="P74" s="73">
        <v>2365</v>
      </c>
      <c r="Q74" s="67">
        <v>1.15</v>
      </c>
      <c r="R74" s="67">
        <v>1.1</v>
      </c>
      <c r="S74" s="67">
        <v>0.95</v>
      </c>
    </row>
    <row r="75" spans="1:19" ht="12" hidden="1">
      <c r="A75" s="92"/>
      <c r="B75" s="49" t="s">
        <v>34</v>
      </c>
      <c r="C75" s="50" t="s">
        <v>26</v>
      </c>
      <c r="D75" s="51">
        <f>3305*21</f>
        <v>69405</v>
      </c>
      <c r="E75" s="51">
        <f t="shared" si="9"/>
        <v>3305</v>
      </c>
      <c r="F75" s="52">
        <f>3506*21</f>
        <v>73626</v>
      </c>
      <c r="G75" s="52">
        <f t="shared" si="5"/>
        <v>73626</v>
      </c>
      <c r="H75" s="52">
        <f t="shared" si="11"/>
        <v>3506</v>
      </c>
      <c r="I75" s="52">
        <f t="shared" si="0"/>
        <v>80997</v>
      </c>
      <c r="J75" s="69">
        <v>3857</v>
      </c>
      <c r="K75" s="72">
        <f t="shared" si="1"/>
        <v>93135</v>
      </c>
      <c r="L75" s="73">
        <v>4435</v>
      </c>
      <c r="M75" s="72">
        <f t="shared" si="2"/>
        <v>102480</v>
      </c>
      <c r="N75" s="73">
        <v>4880</v>
      </c>
      <c r="O75" s="72">
        <f t="shared" si="3"/>
        <v>97440</v>
      </c>
      <c r="P75" s="73">
        <v>4640</v>
      </c>
      <c r="Q75" s="67">
        <v>1.15</v>
      </c>
      <c r="R75" s="67">
        <v>1.1</v>
      </c>
      <c r="S75" s="67">
        <v>0.95</v>
      </c>
    </row>
    <row r="76" spans="1:19" ht="24.75" hidden="1" thickBot="1">
      <c r="A76" s="92"/>
      <c r="B76" s="49" t="s">
        <v>65</v>
      </c>
      <c r="C76" s="50" t="s">
        <v>26</v>
      </c>
      <c r="D76" s="51">
        <f>1946*21</f>
        <v>40866</v>
      </c>
      <c r="E76" s="51">
        <f>E46-418+202</f>
        <v>1946</v>
      </c>
      <c r="F76" s="52">
        <f>2079*21</f>
        <v>43659</v>
      </c>
      <c r="G76" s="52">
        <f t="shared" si="5"/>
        <v>43659</v>
      </c>
      <c r="H76" s="52">
        <f t="shared" si="11"/>
        <v>2079</v>
      </c>
      <c r="I76" s="52">
        <f t="shared" si="0"/>
        <v>48027</v>
      </c>
      <c r="J76" s="69">
        <v>2287</v>
      </c>
      <c r="K76" s="74">
        <f t="shared" si="1"/>
        <v>55230</v>
      </c>
      <c r="L76" s="75">
        <v>2630</v>
      </c>
      <c r="M76" s="74">
        <f t="shared" si="2"/>
        <v>60795</v>
      </c>
      <c r="N76" s="75">
        <v>2895</v>
      </c>
      <c r="O76" s="74">
        <f t="shared" si="3"/>
        <v>57750</v>
      </c>
      <c r="P76" s="75">
        <v>2750</v>
      </c>
      <c r="Q76" s="67">
        <v>1.15</v>
      </c>
      <c r="R76" s="67">
        <v>1.1</v>
      </c>
      <c r="S76" s="67">
        <v>0.95</v>
      </c>
    </row>
    <row r="77" spans="1:19" ht="12.75" thickBot="1">
      <c r="A77" s="82"/>
      <c r="B77" s="93" t="s">
        <v>29</v>
      </c>
      <c r="C77" s="94"/>
      <c r="D77" s="91"/>
      <c r="E77" s="91"/>
      <c r="F77" s="91"/>
      <c r="G77" s="91"/>
      <c r="H77" s="91"/>
      <c r="I77" s="91"/>
      <c r="J77" s="91"/>
      <c r="K77" s="61"/>
      <c r="L77" s="61"/>
      <c r="M77" s="61"/>
      <c r="N77" s="61"/>
      <c r="O77" s="61"/>
      <c r="P77" s="81"/>
      <c r="Q77" s="67">
        <v>1.15</v>
      </c>
      <c r="R77" s="67">
        <v>1.1</v>
      </c>
      <c r="S77" s="67">
        <v>0.95</v>
      </c>
    </row>
    <row r="78" spans="1:19" ht="24">
      <c r="A78" s="109"/>
      <c r="B78" s="106" t="s">
        <v>17</v>
      </c>
      <c r="C78" s="106" t="s">
        <v>1</v>
      </c>
      <c r="D78" s="103" t="s">
        <v>2</v>
      </c>
      <c r="E78" s="48" t="s">
        <v>3</v>
      </c>
      <c r="F78" s="48" t="s">
        <v>40</v>
      </c>
      <c r="G78" s="48" t="s">
        <v>2</v>
      </c>
      <c r="H78" s="48" t="s">
        <v>3</v>
      </c>
      <c r="I78" s="48" t="s">
        <v>2</v>
      </c>
      <c r="J78" s="48" t="s">
        <v>3</v>
      </c>
      <c r="K78" s="48" t="s">
        <v>2</v>
      </c>
      <c r="L78" s="48" t="s">
        <v>3</v>
      </c>
      <c r="M78" s="48" t="s">
        <v>2</v>
      </c>
      <c r="N78" s="48" t="s">
        <v>3</v>
      </c>
      <c r="O78" s="48" t="s">
        <v>2</v>
      </c>
      <c r="P78" s="79" t="s">
        <v>3</v>
      </c>
      <c r="Q78" s="67">
        <v>1.15</v>
      </c>
      <c r="R78" s="67">
        <v>1.1</v>
      </c>
      <c r="S78" s="67">
        <v>0.95</v>
      </c>
    </row>
    <row r="79" spans="1:19" ht="12" hidden="1">
      <c r="A79" s="136" t="s">
        <v>17</v>
      </c>
      <c r="B79" s="111" t="s">
        <v>18</v>
      </c>
      <c r="C79" s="107" t="s">
        <v>7</v>
      </c>
      <c r="D79" s="104">
        <f>E79*21</f>
        <v>18522</v>
      </c>
      <c r="E79" s="51">
        <f>ROUND(E33*0.9,0)</f>
        <v>882</v>
      </c>
      <c r="F79" s="52">
        <f>ROUND(D79*1.05+750,0)</f>
        <v>20198</v>
      </c>
      <c r="G79" s="52">
        <f>H79*21</f>
        <v>20118</v>
      </c>
      <c r="H79" s="52">
        <v>958</v>
      </c>
      <c r="I79" s="52">
        <f>J79*21</f>
        <v>22218</v>
      </c>
      <c r="J79" s="69">
        <v>1058</v>
      </c>
      <c r="K79" s="70">
        <f t="shared" si="1"/>
        <v>25620</v>
      </c>
      <c r="L79" s="71">
        <v>1220</v>
      </c>
      <c r="M79" s="70">
        <f t="shared" si="2"/>
        <v>28245</v>
      </c>
      <c r="N79" s="71">
        <v>1345</v>
      </c>
      <c r="O79" s="70">
        <f t="shared" si="3"/>
        <v>26880</v>
      </c>
      <c r="P79" s="71">
        <v>1280</v>
      </c>
      <c r="Q79" s="67">
        <v>1.15</v>
      </c>
      <c r="R79" s="67">
        <v>1.1</v>
      </c>
      <c r="S79" s="67">
        <v>0.95</v>
      </c>
    </row>
    <row r="80" spans="1:19" ht="12" hidden="1">
      <c r="A80" s="137"/>
      <c r="B80" s="111" t="s">
        <v>19</v>
      </c>
      <c r="C80" s="107" t="s">
        <v>9</v>
      </c>
      <c r="D80" s="104">
        <f aca="true" t="shared" si="12" ref="D80:D92">E80*21</f>
        <v>16275</v>
      </c>
      <c r="E80" s="51">
        <f aca="true" t="shared" si="13" ref="E80:E92">ROUND(E34*0.9,0)</f>
        <v>775</v>
      </c>
      <c r="F80" s="52">
        <f aca="true" t="shared" si="14" ref="F80:F122">ROUND(D80*1.05+750,0)</f>
        <v>17839</v>
      </c>
      <c r="G80" s="52">
        <f aca="true" t="shared" si="15" ref="G80:G122">H80*21</f>
        <v>17766</v>
      </c>
      <c r="H80" s="52">
        <v>846</v>
      </c>
      <c r="I80" s="52">
        <f aca="true" t="shared" si="16" ref="I80:I122">J80*21</f>
        <v>19614</v>
      </c>
      <c r="J80" s="69">
        <v>934</v>
      </c>
      <c r="K80" s="72">
        <f t="shared" si="1"/>
        <v>22575</v>
      </c>
      <c r="L80" s="73">
        <v>1075</v>
      </c>
      <c r="M80" s="72">
        <f t="shared" si="2"/>
        <v>24885</v>
      </c>
      <c r="N80" s="73">
        <v>1185</v>
      </c>
      <c r="O80" s="72">
        <f t="shared" si="3"/>
        <v>23730</v>
      </c>
      <c r="P80" s="73">
        <v>1130</v>
      </c>
      <c r="Q80" s="67">
        <v>1.15</v>
      </c>
      <c r="R80" s="67">
        <v>1.1</v>
      </c>
      <c r="S80" s="67">
        <v>0.95</v>
      </c>
    </row>
    <row r="81" spans="1:19" ht="12">
      <c r="A81" s="137"/>
      <c r="B81" s="111" t="s">
        <v>20</v>
      </c>
      <c r="C81" s="107" t="s">
        <v>11</v>
      </c>
      <c r="D81" s="104">
        <f t="shared" si="12"/>
        <v>22218</v>
      </c>
      <c r="E81" s="51">
        <f t="shared" si="13"/>
        <v>1058</v>
      </c>
      <c r="F81" s="52">
        <f t="shared" si="14"/>
        <v>24079</v>
      </c>
      <c r="G81" s="52">
        <f t="shared" si="15"/>
        <v>23982</v>
      </c>
      <c r="H81" s="52">
        <v>1142</v>
      </c>
      <c r="I81" s="52">
        <f t="shared" si="16"/>
        <v>26481</v>
      </c>
      <c r="J81" s="69">
        <v>1261</v>
      </c>
      <c r="K81" s="72">
        <f t="shared" si="1"/>
        <v>30450</v>
      </c>
      <c r="L81" s="73">
        <v>1450</v>
      </c>
      <c r="M81" s="72">
        <f t="shared" si="2"/>
        <v>33495.00000000001</v>
      </c>
      <c r="N81" s="73">
        <f>L81*R81</f>
        <v>1595.0000000000002</v>
      </c>
      <c r="O81" s="72">
        <f t="shared" si="3"/>
        <v>31815</v>
      </c>
      <c r="P81" s="73">
        <v>1515</v>
      </c>
      <c r="Q81" s="67">
        <v>1.15</v>
      </c>
      <c r="R81" s="67">
        <v>1.1</v>
      </c>
      <c r="S81" s="67">
        <v>0.95</v>
      </c>
    </row>
    <row r="82" spans="1:19" ht="12">
      <c r="A82" s="137"/>
      <c r="B82" s="111" t="s">
        <v>20</v>
      </c>
      <c r="C82" s="107" t="s">
        <v>12</v>
      </c>
      <c r="D82" s="104">
        <f t="shared" si="12"/>
        <v>21735</v>
      </c>
      <c r="E82" s="51">
        <f t="shared" si="13"/>
        <v>1035</v>
      </c>
      <c r="F82" s="52">
        <f t="shared" si="14"/>
        <v>23572</v>
      </c>
      <c r="G82" s="52">
        <f t="shared" si="15"/>
        <v>23499</v>
      </c>
      <c r="H82" s="52">
        <v>1119</v>
      </c>
      <c r="I82" s="52">
        <f t="shared" si="16"/>
        <v>25935</v>
      </c>
      <c r="J82" s="69">
        <v>1235</v>
      </c>
      <c r="K82" s="72">
        <f t="shared" si="1"/>
        <v>29820</v>
      </c>
      <c r="L82" s="73">
        <v>1420</v>
      </c>
      <c r="M82" s="72">
        <f t="shared" si="2"/>
        <v>32865</v>
      </c>
      <c r="N82" s="73">
        <v>1565</v>
      </c>
      <c r="O82" s="72">
        <f t="shared" si="3"/>
        <v>31290</v>
      </c>
      <c r="P82" s="73">
        <v>1490</v>
      </c>
      <c r="Q82" s="67">
        <v>1.15</v>
      </c>
      <c r="R82" s="67">
        <v>1.1</v>
      </c>
      <c r="S82" s="67">
        <v>0.95</v>
      </c>
    </row>
    <row r="83" spans="1:19" ht="12">
      <c r="A83" s="137"/>
      <c r="B83" s="111" t="s">
        <v>21</v>
      </c>
      <c r="C83" s="107" t="s">
        <v>22</v>
      </c>
      <c r="D83" s="104">
        <f t="shared" si="12"/>
        <v>23352</v>
      </c>
      <c r="E83" s="51">
        <f t="shared" si="13"/>
        <v>1112</v>
      </c>
      <c r="F83" s="52">
        <f t="shared" si="14"/>
        <v>25270</v>
      </c>
      <c r="G83" s="52">
        <f t="shared" si="15"/>
        <v>25179</v>
      </c>
      <c r="H83" s="52">
        <v>1199</v>
      </c>
      <c r="I83" s="52">
        <f t="shared" si="16"/>
        <v>27804</v>
      </c>
      <c r="J83" s="69">
        <v>1324</v>
      </c>
      <c r="K83" s="72">
        <f t="shared" si="1"/>
        <v>32025</v>
      </c>
      <c r="L83" s="73">
        <v>1525</v>
      </c>
      <c r="M83" s="72">
        <f t="shared" si="2"/>
        <v>35280</v>
      </c>
      <c r="N83" s="73">
        <v>1680</v>
      </c>
      <c r="O83" s="72">
        <f t="shared" si="3"/>
        <v>33600</v>
      </c>
      <c r="P83" s="73">
        <v>1600</v>
      </c>
      <c r="Q83" s="67">
        <v>1.15</v>
      </c>
      <c r="R83" s="67">
        <v>1.1</v>
      </c>
      <c r="S83" s="67">
        <v>0.95</v>
      </c>
    </row>
    <row r="84" spans="1:19" ht="12">
      <c r="A84" s="137"/>
      <c r="B84" s="111" t="s">
        <v>21</v>
      </c>
      <c r="C84" s="107" t="s">
        <v>23</v>
      </c>
      <c r="D84" s="104">
        <f t="shared" si="12"/>
        <v>24318</v>
      </c>
      <c r="E84" s="51">
        <f t="shared" si="13"/>
        <v>1158</v>
      </c>
      <c r="F84" s="52">
        <f t="shared" si="14"/>
        <v>26284</v>
      </c>
      <c r="G84" s="52">
        <f t="shared" si="15"/>
        <v>26208</v>
      </c>
      <c r="H84" s="52">
        <v>1248</v>
      </c>
      <c r="I84" s="52">
        <f t="shared" si="16"/>
        <v>28917</v>
      </c>
      <c r="J84" s="69">
        <v>1377</v>
      </c>
      <c r="K84" s="72">
        <f t="shared" si="1"/>
        <v>33285</v>
      </c>
      <c r="L84" s="73">
        <v>1585</v>
      </c>
      <c r="M84" s="72">
        <f t="shared" si="2"/>
        <v>36645</v>
      </c>
      <c r="N84" s="73">
        <v>1745</v>
      </c>
      <c r="O84" s="72">
        <f t="shared" si="3"/>
        <v>34860</v>
      </c>
      <c r="P84" s="73">
        <v>1660</v>
      </c>
      <c r="Q84" s="67">
        <v>1.15</v>
      </c>
      <c r="R84" s="67">
        <v>1.1</v>
      </c>
      <c r="S84" s="67">
        <v>0.95</v>
      </c>
    </row>
    <row r="85" spans="1:19" ht="12.75" customHeight="1">
      <c r="A85" s="137"/>
      <c r="B85" s="111" t="s">
        <v>31</v>
      </c>
      <c r="C85" s="107" t="s">
        <v>24</v>
      </c>
      <c r="D85" s="104">
        <f t="shared" si="12"/>
        <v>28833</v>
      </c>
      <c r="E85" s="51">
        <f t="shared" si="13"/>
        <v>1373</v>
      </c>
      <c r="F85" s="52">
        <f t="shared" si="14"/>
        <v>31025</v>
      </c>
      <c r="G85" s="52">
        <f t="shared" si="15"/>
        <v>30933</v>
      </c>
      <c r="H85" s="52">
        <v>1473</v>
      </c>
      <c r="I85" s="52">
        <f t="shared" si="16"/>
        <v>34125</v>
      </c>
      <c r="J85" s="69">
        <v>1625</v>
      </c>
      <c r="K85" s="72">
        <f t="shared" si="1"/>
        <v>39270</v>
      </c>
      <c r="L85" s="73">
        <v>1870</v>
      </c>
      <c r="M85" s="72">
        <f t="shared" si="2"/>
        <v>43260</v>
      </c>
      <c r="N85" s="73">
        <v>2060</v>
      </c>
      <c r="O85" s="72">
        <f t="shared" si="3"/>
        <v>41160</v>
      </c>
      <c r="P85" s="73">
        <v>1960</v>
      </c>
      <c r="Q85" s="67">
        <v>1.15</v>
      </c>
      <c r="R85" s="67">
        <v>1.1</v>
      </c>
      <c r="S85" s="67">
        <v>0.95</v>
      </c>
    </row>
    <row r="86" spans="1:19" ht="12">
      <c r="A86" s="137"/>
      <c r="B86" s="111" t="s">
        <v>32</v>
      </c>
      <c r="C86" s="107" t="s">
        <v>24</v>
      </c>
      <c r="D86" s="104">
        <f t="shared" si="12"/>
        <v>38598</v>
      </c>
      <c r="E86" s="51">
        <f t="shared" si="13"/>
        <v>1838</v>
      </c>
      <c r="F86" s="52">
        <f t="shared" si="14"/>
        <v>41278</v>
      </c>
      <c r="G86" s="52">
        <f t="shared" si="15"/>
        <v>41202</v>
      </c>
      <c r="H86" s="52">
        <v>1962</v>
      </c>
      <c r="I86" s="52">
        <f t="shared" si="16"/>
        <v>45402</v>
      </c>
      <c r="J86" s="69">
        <v>2162</v>
      </c>
      <c r="K86" s="72">
        <f t="shared" si="1"/>
        <v>52290</v>
      </c>
      <c r="L86" s="73">
        <v>2490</v>
      </c>
      <c r="M86" s="72">
        <f t="shared" si="2"/>
        <v>57540</v>
      </c>
      <c r="N86" s="73">
        <v>2740</v>
      </c>
      <c r="O86" s="72">
        <f t="shared" si="3"/>
        <v>54705</v>
      </c>
      <c r="P86" s="73">
        <v>2605</v>
      </c>
      <c r="Q86" s="67">
        <v>1.15</v>
      </c>
      <c r="R86" s="67">
        <v>1.1</v>
      </c>
      <c r="S86" s="67">
        <v>0.95</v>
      </c>
    </row>
    <row r="87" spans="1:19" ht="12">
      <c r="A87" s="137"/>
      <c r="B87" s="111" t="s">
        <v>33</v>
      </c>
      <c r="C87" s="107" t="s">
        <v>25</v>
      </c>
      <c r="D87" s="104">
        <f t="shared" si="12"/>
        <v>70728</v>
      </c>
      <c r="E87" s="51">
        <f t="shared" si="13"/>
        <v>3368</v>
      </c>
      <c r="F87" s="52">
        <f t="shared" si="14"/>
        <v>75014</v>
      </c>
      <c r="G87" s="52">
        <f t="shared" si="15"/>
        <v>67515</v>
      </c>
      <c r="H87" s="52">
        <v>3215</v>
      </c>
      <c r="I87" s="52">
        <f t="shared" si="16"/>
        <v>82509</v>
      </c>
      <c r="J87" s="69">
        <v>3929</v>
      </c>
      <c r="K87" s="72">
        <f t="shared" si="1"/>
        <v>94920</v>
      </c>
      <c r="L87" s="73">
        <v>4520</v>
      </c>
      <c r="M87" s="72">
        <f t="shared" si="2"/>
        <v>104475</v>
      </c>
      <c r="N87" s="73">
        <v>4975</v>
      </c>
      <c r="O87" s="72">
        <f t="shared" si="3"/>
        <v>99330</v>
      </c>
      <c r="P87" s="73">
        <v>4730</v>
      </c>
      <c r="Q87" s="67">
        <v>1.15</v>
      </c>
      <c r="R87" s="67">
        <v>1.1</v>
      </c>
      <c r="S87" s="67">
        <v>0.95</v>
      </c>
    </row>
    <row r="88" spans="1:19" ht="12" customHeight="1">
      <c r="A88" s="137"/>
      <c r="B88" s="111" t="s">
        <v>31</v>
      </c>
      <c r="C88" s="107" t="s">
        <v>25</v>
      </c>
      <c r="D88" s="104">
        <f t="shared" si="12"/>
        <v>43386</v>
      </c>
      <c r="E88" s="51">
        <f t="shared" si="13"/>
        <v>2066</v>
      </c>
      <c r="F88" s="52">
        <f t="shared" si="14"/>
        <v>46305</v>
      </c>
      <c r="G88" s="52">
        <f t="shared" si="15"/>
        <v>46221</v>
      </c>
      <c r="H88" s="52">
        <v>2201</v>
      </c>
      <c r="I88" s="52">
        <f t="shared" si="16"/>
        <v>50946</v>
      </c>
      <c r="J88" s="69">
        <v>2426</v>
      </c>
      <c r="K88" s="72">
        <f t="shared" si="1"/>
        <v>58590</v>
      </c>
      <c r="L88" s="73">
        <v>2790</v>
      </c>
      <c r="M88" s="72">
        <f t="shared" si="2"/>
        <v>64470</v>
      </c>
      <c r="N88" s="73">
        <v>3070</v>
      </c>
      <c r="O88" s="72">
        <f t="shared" si="3"/>
        <v>61320</v>
      </c>
      <c r="P88" s="73">
        <v>2920</v>
      </c>
      <c r="Q88" s="67">
        <v>1.15</v>
      </c>
      <c r="R88" s="67">
        <v>1.1</v>
      </c>
      <c r="S88" s="67">
        <v>0.95</v>
      </c>
    </row>
    <row r="89" spans="1:19" ht="12">
      <c r="A89" s="137"/>
      <c r="B89" s="111" t="s">
        <v>13</v>
      </c>
      <c r="C89" s="107" t="s">
        <v>14</v>
      </c>
      <c r="D89" s="104">
        <f t="shared" si="12"/>
        <v>25452</v>
      </c>
      <c r="E89" s="51">
        <f t="shared" si="13"/>
        <v>1212</v>
      </c>
      <c r="F89" s="52">
        <f t="shared" si="14"/>
        <v>27475</v>
      </c>
      <c r="G89" s="52">
        <f t="shared" si="15"/>
        <v>27405</v>
      </c>
      <c r="H89" s="52">
        <v>1305</v>
      </c>
      <c r="I89" s="52">
        <f t="shared" si="16"/>
        <v>30219</v>
      </c>
      <c r="J89" s="69">
        <v>1439</v>
      </c>
      <c r="K89" s="72">
        <f t="shared" si="1"/>
        <v>34755</v>
      </c>
      <c r="L89" s="73">
        <v>1655</v>
      </c>
      <c r="M89" s="72">
        <f t="shared" si="2"/>
        <v>38220</v>
      </c>
      <c r="N89" s="73">
        <v>1820</v>
      </c>
      <c r="O89" s="72">
        <f t="shared" si="3"/>
        <v>36330</v>
      </c>
      <c r="P89" s="73">
        <v>1730</v>
      </c>
      <c r="Q89" s="67">
        <v>1.15</v>
      </c>
      <c r="R89" s="67">
        <v>1.1</v>
      </c>
      <c r="S89" s="67">
        <v>0.95</v>
      </c>
    </row>
    <row r="90" spans="1:19" ht="12">
      <c r="A90" s="137"/>
      <c r="B90" s="111" t="s">
        <v>30</v>
      </c>
      <c r="C90" s="107" t="s">
        <v>14</v>
      </c>
      <c r="D90" s="104">
        <f t="shared" si="12"/>
        <v>35595</v>
      </c>
      <c r="E90" s="51">
        <f t="shared" si="13"/>
        <v>1695</v>
      </c>
      <c r="F90" s="52">
        <f t="shared" si="14"/>
        <v>38125</v>
      </c>
      <c r="G90" s="52">
        <f t="shared" si="15"/>
        <v>38052</v>
      </c>
      <c r="H90" s="52">
        <v>1812</v>
      </c>
      <c r="I90" s="52">
        <f t="shared" si="16"/>
        <v>41937</v>
      </c>
      <c r="J90" s="69">
        <v>1997</v>
      </c>
      <c r="K90" s="72">
        <f t="shared" si="1"/>
        <v>48300</v>
      </c>
      <c r="L90" s="73">
        <v>2300</v>
      </c>
      <c r="M90" s="72">
        <f t="shared" si="2"/>
        <v>53130</v>
      </c>
      <c r="N90" s="73">
        <f>L90*R90</f>
        <v>2530</v>
      </c>
      <c r="O90" s="72">
        <f t="shared" si="3"/>
        <v>50505</v>
      </c>
      <c r="P90" s="73">
        <v>2405</v>
      </c>
      <c r="Q90" s="67">
        <v>1.15</v>
      </c>
      <c r="R90" s="67">
        <v>1.1</v>
      </c>
      <c r="S90" s="67">
        <v>0.95</v>
      </c>
    </row>
    <row r="91" spans="1:19" ht="12">
      <c r="A91" s="137"/>
      <c r="B91" s="111" t="s">
        <v>34</v>
      </c>
      <c r="C91" s="107" t="s">
        <v>26</v>
      </c>
      <c r="D91" s="104">
        <f t="shared" si="12"/>
        <v>66549</v>
      </c>
      <c r="E91" s="51">
        <f t="shared" si="13"/>
        <v>3169</v>
      </c>
      <c r="F91" s="52">
        <f t="shared" si="14"/>
        <v>70626</v>
      </c>
      <c r="G91" s="52">
        <f t="shared" si="15"/>
        <v>70560</v>
      </c>
      <c r="H91" s="52">
        <v>3360</v>
      </c>
      <c r="I91" s="52">
        <f t="shared" si="16"/>
        <v>77679</v>
      </c>
      <c r="J91" s="69">
        <v>3699</v>
      </c>
      <c r="K91" s="72">
        <f t="shared" si="1"/>
        <v>89355</v>
      </c>
      <c r="L91" s="73">
        <v>4255</v>
      </c>
      <c r="M91" s="72">
        <f t="shared" si="2"/>
        <v>98280</v>
      </c>
      <c r="N91" s="73">
        <v>4680</v>
      </c>
      <c r="O91" s="72">
        <f t="shared" si="3"/>
        <v>93450</v>
      </c>
      <c r="P91" s="73">
        <v>4450</v>
      </c>
      <c r="Q91" s="67">
        <v>1.15</v>
      </c>
      <c r="R91" s="67">
        <v>1.1</v>
      </c>
      <c r="S91" s="67">
        <v>0.95</v>
      </c>
    </row>
    <row r="92" spans="1:19" ht="24.75" customHeight="1" thickBot="1">
      <c r="A92" s="138"/>
      <c r="B92" s="112" t="s">
        <v>65</v>
      </c>
      <c r="C92" s="108" t="s">
        <v>26</v>
      </c>
      <c r="D92" s="105">
        <f t="shared" si="12"/>
        <v>40866</v>
      </c>
      <c r="E92" s="87">
        <f t="shared" si="13"/>
        <v>1946</v>
      </c>
      <c r="F92" s="88">
        <f t="shared" si="14"/>
        <v>43659</v>
      </c>
      <c r="G92" s="88">
        <f t="shared" si="15"/>
        <v>43596</v>
      </c>
      <c r="H92" s="88">
        <v>2076</v>
      </c>
      <c r="I92" s="88">
        <f t="shared" si="16"/>
        <v>48027</v>
      </c>
      <c r="J92" s="89">
        <v>2287</v>
      </c>
      <c r="K92" s="74">
        <f aca="true" t="shared" si="17" ref="K92:K155">L92*21</f>
        <v>55230</v>
      </c>
      <c r="L92" s="75">
        <v>2630</v>
      </c>
      <c r="M92" s="74">
        <f aca="true" t="shared" si="18" ref="M92:M155">N92*21</f>
        <v>60795</v>
      </c>
      <c r="N92" s="75">
        <v>2895</v>
      </c>
      <c r="O92" s="74">
        <f aca="true" t="shared" si="19" ref="O92:O155">P92*21</f>
        <v>57750</v>
      </c>
      <c r="P92" s="75">
        <v>2750</v>
      </c>
      <c r="Q92" s="67">
        <v>1.15</v>
      </c>
      <c r="R92" s="67">
        <v>1.1</v>
      </c>
      <c r="S92" s="67">
        <v>0.95</v>
      </c>
    </row>
    <row r="93" spans="1:19" ht="12" hidden="1">
      <c r="A93" s="102"/>
      <c r="B93" s="139" t="s">
        <v>27</v>
      </c>
      <c r="C93" s="140"/>
      <c r="D93" s="140"/>
      <c r="E93" s="140"/>
      <c r="F93" s="140"/>
      <c r="G93" s="140"/>
      <c r="H93" s="140"/>
      <c r="I93" s="140"/>
      <c r="J93" s="140"/>
      <c r="K93" s="61"/>
      <c r="L93" s="61"/>
      <c r="M93" s="61"/>
      <c r="N93" s="61"/>
      <c r="O93" s="61"/>
      <c r="P93" s="81"/>
      <c r="Q93" s="67">
        <v>1.15</v>
      </c>
      <c r="R93" s="67">
        <v>1.1</v>
      </c>
      <c r="S93" s="67">
        <v>0.95</v>
      </c>
    </row>
    <row r="94" spans="1:19" ht="12" hidden="1">
      <c r="A94" s="129" t="s">
        <v>27</v>
      </c>
      <c r="B94" s="49" t="s">
        <v>18</v>
      </c>
      <c r="C94" s="50" t="s">
        <v>7</v>
      </c>
      <c r="D94" s="51">
        <f>ROUND(E94*21,0)</f>
        <v>16653</v>
      </c>
      <c r="E94" s="51">
        <f aca="true" t="shared" si="20" ref="E94:E107">ROUND(E48*0.9,0)</f>
        <v>793</v>
      </c>
      <c r="F94" s="52">
        <f t="shared" si="14"/>
        <v>18236</v>
      </c>
      <c r="G94" s="52">
        <f t="shared" si="15"/>
        <v>18165</v>
      </c>
      <c r="H94" s="52">
        <v>865</v>
      </c>
      <c r="I94" s="52">
        <f t="shared" si="16"/>
        <v>19981.500000000004</v>
      </c>
      <c r="J94" s="52">
        <f>H94*1.1</f>
        <v>951.5000000000001</v>
      </c>
      <c r="K94" s="70">
        <f t="shared" si="17"/>
        <v>22995</v>
      </c>
      <c r="L94" s="71">
        <v>1095</v>
      </c>
      <c r="M94" s="70">
        <f t="shared" si="18"/>
        <v>25305</v>
      </c>
      <c r="N94" s="71">
        <v>1205</v>
      </c>
      <c r="O94" s="70">
        <f t="shared" si="19"/>
        <v>24045</v>
      </c>
      <c r="P94" s="71">
        <v>1145</v>
      </c>
      <c r="Q94" s="67">
        <v>1.15</v>
      </c>
      <c r="R94" s="67">
        <v>1.1</v>
      </c>
      <c r="S94" s="67">
        <v>0.95</v>
      </c>
    </row>
    <row r="95" spans="1:19" ht="12" hidden="1">
      <c r="A95" s="130"/>
      <c r="B95" s="49" t="s">
        <v>19</v>
      </c>
      <c r="C95" s="50" t="s">
        <v>9</v>
      </c>
      <c r="D95" s="51">
        <f aca="true" t="shared" si="21" ref="D95:D122">ROUND(E95*21,0)</f>
        <v>14406</v>
      </c>
      <c r="E95" s="51">
        <f t="shared" si="20"/>
        <v>686</v>
      </c>
      <c r="F95" s="52">
        <f t="shared" si="14"/>
        <v>15876</v>
      </c>
      <c r="G95" s="52">
        <f t="shared" si="15"/>
        <v>15792</v>
      </c>
      <c r="H95" s="52">
        <v>752</v>
      </c>
      <c r="I95" s="52">
        <f t="shared" si="16"/>
        <v>17371.2</v>
      </c>
      <c r="J95" s="52">
        <f aca="true" t="shared" si="22" ref="J95:J107">H95*1.1</f>
        <v>827.2</v>
      </c>
      <c r="K95" s="72">
        <f t="shared" si="17"/>
        <v>20055</v>
      </c>
      <c r="L95" s="73">
        <v>955</v>
      </c>
      <c r="M95" s="72">
        <f t="shared" si="18"/>
        <v>22050</v>
      </c>
      <c r="N95" s="73">
        <v>1050</v>
      </c>
      <c r="O95" s="72">
        <f t="shared" si="19"/>
        <v>21000</v>
      </c>
      <c r="P95" s="73">
        <v>1000</v>
      </c>
      <c r="Q95" s="67">
        <v>1.15</v>
      </c>
      <c r="R95" s="67">
        <v>1.1</v>
      </c>
      <c r="S95" s="67">
        <v>0.95</v>
      </c>
    </row>
    <row r="96" spans="1:19" ht="12" hidden="1">
      <c r="A96" s="130"/>
      <c r="B96" s="49" t="s">
        <v>20</v>
      </c>
      <c r="C96" s="50" t="s">
        <v>11</v>
      </c>
      <c r="D96" s="51">
        <f t="shared" si="21"/>
        <v>20328</v>
      </c>
      <c r="E96" s="51">
        <f t="shared" si="20"/>
        <v>968</v>
      </c>
      <c r="F96" s="52">
        <f t="shared" si="14"/>
        <v>22094</v>
      </c>
      <c r="G96" s="52">
        <f t="shared" si="15"/>
        <v>23268</v>
      </c>
      <c r="H96" s="52">
        <v>1108</v>
      </c>
      <c r="I96" s="52">
        <f t="shared" si="16"/>
        <v>25594.800000000003</v>
      </c>
      <c r="J96" s="52">
        <f t="shared" si="22"/>
        <v>1218.8000000000002</v>
      </c>
      <c r="K96" s="72">
        <f t="shared" si="17"/>
        <v>29505</v>
      </c>
      <c r="L96" s="73">
        <v>1405</v>
      </c>
      <c r="M96" s="72">
        <f t="shared" si="18"/>
        <v>32445</v>
      </c>
      <c r="N96" s="73">
        <v>1545</v>
      </c>
      <c r="O96" s="72">
        <f t="shared" si="19"/>
        <v>30870</v>
      </c>
      <c r="P96" s="73">
        <v>1470</v>
      </c>
      <c r="Q96" s="67">
        <v>1.15</v>
      </c>
      <c r="R96" s="67">
        <v>1.1</v>
      </c>
      <c r="S96" s="67">
        <v>0.95</v>
      </c>
    </row>
    <row r="97" spans="1:19" ht="12" hidden="1">
      <c r="A97" s="130"/>
      <c r="B97" s="49" t="s">
        <v>20</v>
      </c>
      <c r="C97" s="50" t="s">
        <v>12</v>
      </c>
      <c r="D97" s="51">
        <f t="shared" si="21"/>
        <v>19866</v>
      </c>
      <c r="E97" s="51">
        <f t="shared" si="20"/>
        <v>946</v>
      </c>
      <c r="F97" s="52">
        <f t="shared" si="14"/>
        <v>21609</v>
      </c>
      <c r="G97" s="52">
        <f t="shared" si="15"/>
        <v>21525</v>
      </c>
      <c r="H97" s="52">
        <v>1025</v>
      </c>
      <c r="I97" s="52">
        <f t="shared" si="16"/>
        <v>23677.5</v>
      </c>
      <c r="J97" s="52">
        <f t="shared" si="22"/>
        <v>1127.5</v>
      </c>
      <c r="K97" s="72">
        <f t="shared" si="17"/>
        <v>27300</v>
      </c>
      <c r="L97" s="73">
        <v>1300</v>
      </c>
      <c r="M97" s="72">
        <f t="shared" si="18"/>
        <v>30030.000000000004</v>
      </c>
      <c r="N97" s="73">
        <f aca="true" t="shared" si="23" ref="N97:N140">L97*R97</f>
        <v>1430.0000000000002</v>
      </c>
      <c r="O97" s="72">
        <f t="shared" si="19"/>
        <v>28560</v>
      </c>
      <c r="P97" s="73">
        <v>1360</v>
      </c>
      <c r="Q97" s="67">
        <v>1.15</v>
      </c>
      <c r="R97" s="67">
        <v>1.1</v>
      </c>
      <c r="S97" s="67">
        <v>0.95</v>
      </c>
    </row>
    <row r="98" spans="1:19" ht="12" hidden="1">
      <c r="A98" s="130"/>
      <c r="B98" s="49" t="s">
        <v>21</v>
      </c>
      <c r="C98" s="50" t="s">
        <v>22</v>
      </c>
      <c r="D98" s="51">
        <f t="shared" si="21"/>
        <v>21462</v>
      </c>
      <c r="E98" s="51">
        <f t="shared" si="20"/>
        <v>1022</v>
      </c>
      <c r="F98" s="52">
        <f t="shared" si="14"/>
        <v>23285</v>
      </c>
      <c r="G98" s="52">
        <f t="shared" si="15"/>
        <v>23226</v>
      </c>
      <c r="H98" s="52">
        <v>1106</v>
      </c>
      <c r="I98" s="52">
        <f t="shared" si="16"/>
        <v>25548.600000000002</v>
      </c>
      <c r="J98" s="52">
        <f t="shared" si="22"/>
        <v>1216.6000000000001</v>
      </c>
      <c r="K98" s="72">
        <f t="shared" si="17"/>
        <v>29400</v>
      </c>
      <c r="L98" s="73">
        <v>1400</v>
      </c>
      <c r="M98" s="72">
        <f t="shared" si="18"/>
        <v>32340.000000000004</v>
      </c>
      <c r="N98" s="73">
        <f t="shared" si="23"/>
        <v>1540.0000000000002</v>
      </c>
      <c r="O98" s="72">
        <f t="shared" si="19"/>
        <v>30765</v>
      </c>
      <c r="P98" s="73">
        <v>1465</v>
      </c>
      <c r="Q98" s="67">
        <v>1.15</v>
      </c>
      <c r="R98" s="67">
        <v>1.1</v>
      </c>
      <c r="S98" s="67">
        <v>0.95</v>
      </c>
    </row>
    <row r="99" spans="1:19" ht="12" hidden="1">
      <c r="A99" s="130"/>
      <c r="B99" s="49" t="s">
        <v>21</v>
      </c>
      <c r="C99" s="50" t="s">
        <v>23</v>
      </c>
      <c r="D99" s="51">
        <f t="shared" si="21"/>
        <v>22449</v>
      </c>
      <c r="E99" s="51">
        <f t="shared" si="20"/>
        <v>1069</v>
      </c>
      <c r="F99" s="52">
        <f t="shared" si="14"/>
        <v>24321</v>
      </c>
      <c r="G99" s="52">
        <f t="shared" si="15"/>
        <v>24255</v>
      </c>
      <c r="H99" s="52">
        <v>1155</v>
      </c>
      <c r="I99" s="52">
        <f t="shared" si="16"/>
        <v>26680.5</v>
      </c>
      <c r="J99" s="52">
        <f t="shared" si="22"/>
        <v>1270.5</v>
      </c>
      <c r="K99" s="72">
        <f t="shared" si="17"/>
        <v>30765</v>
      </c>
      <c r="L99" s="73">
        <v>1465</v>
      </c>
      <c r="M99" s="72">
        <f t="shared" si="18"/>
        <v>33915</v>
      </c>
      <c r="N99" s="73">
        <v>1615</v>
      </c>
      <c r="O99" s="72">
        <f t="shared" si="19"/>
        <v>32235</v>
      </c>
      <c r="P99" s="73">
        <v>1535</v>
      </c>
      <c r="Q99" s="67">
        <v>1.15</v>
      </c>
      <c r="R99" s="67">
        <v>1.1</v>
      </c>
      <c r="S99" s="67">
        <v>0.95</v>
      </c>
    </row>
    <row r="100" spans="1:19" ht="24" hidden="1">
      <c r="A100" s="130"/>
      <c r="B100" s="49" t="s">
        <v>31</v>
      </c>
      <c r="C100" s="50" t="s">
        <v>24</v>
      </c>
      <c r="D100" s="51">
        <f t="shared" si="21"/>
        <v>26943</v>
      </c>
      <c r="E100" s="51">
        <f t="shared" si="20"/>
        <v>1283</v>
      </c>
      <c r="F100" s="52">
        <f t="shared" si="14"/>
        <v>29040</v>
      </c>
      <c r="G100" s="52">
        <f t="shared" si="15"/>
        <v>28980</v>
      </c>
      <c r="H100" s="52">
        <v>1380</v>
      </c>
      <c r="I100" s="52">
        <f t="shared" si="16"/>
        <v>31878.000000000004</v>
      </c>
      <c r="J100" s="52">
        <f t="shared" si="22"/>
        <v>1518.0000000000002</v>
      </c>
      <c r="K100" s="72">
        <f t="shared" si="17"/>
        <v>36750</v>
      </c>
      <c r="L100" s="73">
        <v>1750</v>
      </c>
      <c r="M100" s="72">
        <f t="shared" si="18"/>
        <v>40425.00000000001</v>
      </c>
      <c r="N100" s="73">
        <f t="shared" si="23"/>
        <v>1925.0000000000002</v>
      </c>
      <c r="O100" s="72">
        <f t="shared" si="19"/>
        <v>38430</v>
      </c>
      <c r="P100" s="73">
        <v>1830</v>
      </c>
      <c r="Q100" s="67">
        <v>1.15</v>
      </c>
      <c r="R100" s="67">
        <v>1.1</v>
      </c>
      <c r="S100" s="67">
        <v>0.95</v>
      </c>
    </row>
    <row r="101" spans="1:19" ht="12" hidden="1">
      <c r="A101" s="130"/>
      <c r="B101" s="49" t="s">
        <v>32</v>
      </c>
      <c r="C101" s="50" t="s">
        <v>24</v>
      </c>
      <c r="D101" s="51">
        <f t="shared" si="21"/>
        <v>36729</v>
      </c>
      <c r="E101" s="51">
        <f t="shared" si="20"/>
        <v>1749</v>
      </c>
      <c r="F101" s="52">
        <f t="shared" si="14"/>
        <v>39315</v>
      </c>
      <c r="G101" s="52">
        <f t="shared" si="15"/>
        <v>39228</v>
      </c>
      <c r="H101" s="52">
        <v>1868</v>
      </c>
      <c r="I101" s="52">
        <f t="shared" si="16"/>
        <v>43150.8</v>
      </c>
      <c r="J101" s="52">
        <f t="shared" si="22"/>
        <v>2054.8</v>
      </c>
      <c r="K101" s="72">
        <f t="shared" si="17"/>
        <v>49665</v>
      </c>
      <c r="L101" s="73">
        <v>2365</v>
      </c>
      <c r="M101" s="72">
        <f t="shared" si="18"/>
        <v>54705</v>
      </c>
      <c r="N101" s="73">
        <v>2605</v>
      </c>
      <c r="O101" s="72">
        <f t="shared" si="19"/>
        <v>51975</v>
      </c>
      <c r="P101" s="73">
        <v>2475</v>
      </c>
      <c r="Q101" s="67">
        <v>1.15</v>
      </c>
      <c r="R101" s="67">
        <v>1.1</v>
      </c>
      <c r="S101" s="67">
        <v>0.95</v>
      </c>
    </row>
    <row r="102" spans="1:19" ht="12" hidden="1">
      <c r="A102" s="130"/>
      <c r="B102" s="49" t="s">
        <v>33</v>
      </c>
      <c r="C102" s="50" t="s">
        <v>25</v>
      </c>
      <c r="D102" s="51">
        <f t="shared" si="21"/>
        <v>68859</v>
      </c>
      <c r="E102" s="51">
        <f t="shared" si="20"/>
        <v>3279</v>
      </c>
      <c r="F102" s="52">
        <f t="shared" si="14"/>
        <v>73052</v>
      </c>
      <c r="G102" s="52">
        <f t="shared" si="15"/>
        <v>72975</v>
      </c>
      <c r="H102" s="52">
        <v>3475</v>
      </c>
      <c r="I102" s="52">
        <f t="shared" si="16"/>
        <v>80272.50000000001</v>
      </c>
      <c r="J102" s="52">
        <f t="shared" si="22"/>
        <v>3822.5000000000005</v>
      </c>
      <c r="K102" s="72">
        <f t="shared" si="17"/>
        <v>92400</v>
      </c>
      <c r="L102" s="73">
        <v>4400</v>
      </c>
      <c r="M102" s="72">
        <f t="shared" si="18"/>
        <v>101640</v>
      </c>
      <c r="N102" s="73">
        <f t="shared" si="23"/>
        <v>4840</v>
      </c>
      <c r="O102" s="72">
        <f t="shared" si="19"/>
        <v>96600</v>
      </c>
      <c r="P102" s="73">
        <v>4600</v>
      </c>
      <c r="Q102" s="67">
        <v>1.15</v>
      </c>
      <c r="R102" s="67">
        <v>1.1</v>
      </c>
      <c r="S102" s="67">
        <v>0.95</v>
      </c>
    </row>
    <row r="103" spans="1:19" ht="24" hidden="1">
      <c r="A103" s="130"/>
      <c r="B103" s="49" t="s">
        <v>31</v>
      </c>
      <c r="C103" s="50" t="s">
        <v>25</v>
      </c>
      <c r="D103" s="51">
        <f t="shared" si="21"/>
        <v>41496</v>
      </c>
      <c r="E103" s="51">
        <f t="shared" si="20"/>
        <v>1976</v>
      </c>
      <c r="F103" s="52">
        <f t="shared" si="14"/>
        <v>44321</v>
      </c>
      <c r="G103" s="52">
        <f t="shared" si="15"/>
        <v>44268</v>
      </c>
      <c r="H103" s="52">
        <v>2108</v>
      </c>
      <c r="I103" s="52">
        <f t="shared" si="16"/>
        <v>48694.8</v>
      </c>
      <c r="J103" s="52">
        <f t="shared" si="22"/>
        <v>2318.8</v>
      </c>
      <c r="K103" s="72">
        <f t="shared" si="17"/>
        <v>56070</v>
      </c>
      <c r="L103" s="73">
        <v>2670</v>
      </c>
      <c r="M103" s="72">
        <f t="shared" si="18"/>
        <v>61740</v>
      </c>
      <c r="N103" s="73">
        <v>2940</v>
      </c>
      <c r="O103" s="72">
        <f t="shared" si="19"/>
        <v>58800</v>
      </c>
      <c r="P103" s="73">
        <v>2800</v>
      </c>
      <c r="Q103" s="67">
        <v>1.15</v>
      </c>
      <c r="R103" s="67">
        <v>1.1</v>
      </c>
      <c r="S103" s="67">
        <v>0.95</v>
      </c>
    </row>
    <row r="104" spans="1:19" ht="12" hidden="1">
      <c r="A104" s="130"/>
      <c r="B104" s="49" t="s">
        <v>13</v>
      </c>
      <c r="C104" s="50" t="s">
        <v>14</v>
      </c>
      <c r="D104" s="51">
        <f t="shared" si="21"/>
        <v>23583</v>
      </c>
      <c r="E104" s="51">
        <f t="shared" si="20"/>
        <v>1123</v>
      </c>
      <c r="F104" s="52">
        <f t="shared" si="14"/>
        <v>25512</v>
      </c>
      <c r="G104" s="52">
        <f t="shared" si="15"/>
        <v>25439.4</v>
      </c>
      <c r="H104" s="52">
        <v>1211.4</v>
      </c>
      <c r="I104" s="52">
        <f t="shared" si="16"/>
        <v>27983.340000000004</v>
      </c>
      <c r="J104" s="52">
        <f t="shared" si="22"/>
        <v>1332.5400000000002</v>
      </c>
      <c r="K104" s="72">
        <f t="shared" si="17"/>
        <v>32235</v>
      </c>
      <c r="L104" s="73">
        <v>1535</v>
      </c>
      <c r="M104" s="72">
        <f t="shared" si="18"/>
        <v>35490</v>
      </c>
      <c r="N104" s="73">
        <v>1690</v>
      </c>
      <c r="O104" s="72">
        <f t="shared" si="19"/>
        <v>33705</v>
      </c>
      <c r="P104" s="73">
        <v>1605</v>
      </c>
      <c r="Q104" s="67">
        <v>1.15</v>
      </c>
      <c r="R104" s="67">
        <v>1.1</v>
      </c>
      <c r="S104" s="67">
        <v>0.95</v>
      </c>
    </row>
    <row r="105" spans="1:19" ht="12" hidden="1">
      <c r="A105" s="130"/>
      <c r="B105" s="49" t="s">
        <v>30</v>
      </c>
      <c r="C105" s="50" t="s">
        <v>14</v>
      </c>
      <c r="D105" s="51">
        <f t="shared" si="21"/>
        <v>33726</v>
      </c>
      <c r="E105" s="51">
        <f t="shared" si="20"/>
        <v>1606</v>
      </c>
      <c r="F105" s="52">
        <f t="shared" si="14"/>
        <v>36162</v>
      </c>
      <c r="G105" s="52">
        <f t="shared" si="15"/>
        <v>36078</v>
      </c>
      <c r="H105" s="52">
        <v>1718</v>
      </c>
      <c r="I105" s="52">
        <f t="shared" si="16"/>
        <v>39685.8</v>
      </c>
      <c r="J105" s="52">
        <f t="shared" si="22"/>
        <v>1889.8000000000002</v>
      </c>
      <c r="K105" s="72">
        <f t="shared" si="17"/>
        <v>45675</v>
      </c>
      <c r="L105" s="73">
        <v>2175</v>
      </c>
      <c r="M105" s="72">
        <f t="shared" si="18"/>
        <v>50295</v>
      </c>
      <c r="N105" s="73">
        <v>2395</v>
      </c>
      <c r="O105" s="72">
        <f t="shared" si="19"/>
        <v>47775</v>
      </c>
      <c r="P105" s="73">
        <v>2275</v>
      </c>
      <c r="Q105" s="67">
        <v>1.15</v>
      </c>
      <c r="R105" s="67">
        <v>1.1</v>
      </c>
      <c r="S105" s="67">
        <v>0.95</v>
      </c>
    </row>
    <row r="106" spans="1:19" ht="12" hidden="1">
      <c r="A106" s="130"/>
      <c r="B106" s="49" t="s">
        <v>34</v>
      </c>
      <c r="C106" s="50" t="s">
        <v>26</v>
      </c>
      <c r="D106" s="51">
        <f t="shared" si="21"/>
        <v>64680</v>
      </c>
      <c r="E106" s="51">
        <f t="shared" si="20"/>
        <v>3080</v>
      </c>
      <c r="F106" s="52">
        <f t="shared" si="14"/>
        <v>68664</v>
      </c>
      <c r="G106" s="52">
        <f t="shared" si="15"/>
        <v>68586</v>
      </c>
      <c r="H106" s="52">
        <v>3266</v>
      </c>
      <c r="I106" s="52">
        <f t="shared" si="16"/>
        <v>75444.6</v>
      </c>
      <c r="J106" s="52">
        <f t="shared" si="22"/>
        <v>3592.6000000000004</v>
      </c>
      <c r="K106" s="72">
        <f t="shared" si="17"/>
        <v>86835</v>
      </c>
      <c r="L106" s="73">
        <v>4135</v>
      </c>
      <c r="M106" s="72">
        <f t="shared" si="18"/>
        <v>95550</v>
      </c>
      <c r="N106" s="73">
        <v>4550</v>
      </c>
      <c r="O106" s="72">
        <f t="shared" si="19"/>
        <v>90825</v>
      </c>
      <c r="P106" s="73">
        <v>4325</v>
      </c>
      <c r="Q106" s="67">
        <v>1.15</v>
      </c>
      <c r="R106" s="67">
        <v>1.1</v>
      </c>
      <c r="S106" s="67">
        <v>0.95</v>
      </c>
    </row>
    <row r="107" spans="1:19" ht="24.75" hidden="1" thickBot="1">
      <c r="A107" s="131"/>
      <c r="B107" s="49" t="s">
        <v>65</v>
      </c>
      <c r="C107" s="50" t="s">
        <v>26</v>
      </c>
      <c r="D107" s="51">
        <f t="shared" si="21"/>
        <v>38997</v>
      </c>
      <c r="E107" s="51">
        <f t="shared" si="20"/>
        <v>1857</v>
      </c>
      <c r="F107" s="52">
        <f t="shared" si="14"/>
        <v>41697</v>
      </c>
      <c r="G107" s="52">
        <f t="shared" si="15"/>
        <v>41622</v>
      </c>
      <c r="H107" s="52">
        <v>1982</v>
      </c>
      <c r="I107" s="52">
        <f t="shared" si="16"/>
        <v>45784.200000000004</v>
      </c>
      <c r="J107" s="52">
        <f t="shared" si="22"/>
        <v>2180.2000000000003</v>
      </c>
      <c r="K107" s="74">
        <f t="shared" si="17"/>
        <v>52710</v>
      </c>
      <c r="L107" s="75">
        <v>2510</v>
      </c>
      <c r="M107" s="74">
        <f t="shared" si="18"/>
        <v>57960</v>
      </c>
      <c r="N107" s="75">
        <v>2760</v>
      </c>
      <c r="O107" s="74">
        <f t="shared" si="19"/>
        <v>55125</v>
      </c>
      <c r="P107" s="75">
        <v>2625</v>
      </c>
      <c r="Q107" s="67">
        <v>1.15</v>
      </c>
      <c r="R107" s="67">
        <v>1.1</v>
      </c>
      <c r="S107" s="67">
        <v>0.95</v>
      </c>
    </row>
    <row r="108" spans="1:19" ht="3" customHeight="1" hidden="1">
      <c r="A108" s="72"/>
      <c r="B108" s="120" t="s">
        <v>28</v>
      </c>
      <c r="C108" s="121"/>
      <c r="D108" s="121"/>
      <c r="E108" s="121"/>
      <c r="F108" s="121"/>
      <c r="G108" s="121"/>
      <c r="H108" s="121"/>
      <c r="I108" s="121"/>
      <c r="J108" s="121"/>
      <c r="K108" s="61"/>
      <c r="L108" s="61"/>
      <c r="M108" s="61"/>
      <c r="N108" s="61"/>
      <c r="O108" s="61"/>
      <c r="P108" s="81"/>
      <c r="Q108" s="67">
        <v>1.15</v>
      </c>
      <c r="R108" s="67">
        <v>1.1</v>
      </c>
      <c r="S108" s="67">
        <v>0.95</v>
      </c>
    </row>
    <row r="109" spans="1:19" ht="12.75" hidden="1" thickBot="1">
      <c r="A109" s="132" t="s">
        <v>28</v>
      </c>
      <c r="B109" s="49" t="s">
        <v>18</v>
      </c>
      <c r="C109" s="50" t="s">
        <v>7</v>
      </c>
      <c r="D109" s="51">
        <f t="shared" si="21"/>
        <v>14448</v>
      </c>
      <c r="E109" s="51">
        <f aca="true" t="shared" si="24" ref="E109:E122">ROUND(E63*0.9,0)</f>
        <v>688</v>
      </c>
      <c r="F109" s="52">
        <f t="shared" si="14"/>
        <v>15920</v>
      </c>
      <c r="G109" s="52">
        <f t="shared" si="15"/>
        <v>15834</v>
      </c>
      <c r="H109" s="52">
        <v>754</v>
      </c>
      <c r="I109" s="52">
        <f t="shared" si="16"/>
        <v>17417.4</v>
      </c>
      <c r="J109" s="69">
        <f>H109*1.1</f>
        <v>829.4000000000001</v>
      </c>
      <c r="K109" s="70">
        <f t="shared" si="17"/>
        <v>20055</v>
      </c>
      <c r="L109" s="71">
        <v>955</v>
      </c>
      <c r="M109" s="70">
        <f t="shared" si="18"/>
        <v>22050</v>
      </c>
      <c r="N109" s="71">
        <v>1050</v>
      </c>
      <c r="O109" s="70">
        <f t="shared" si="19"/>
        <v>21000</v>
      </c>
      <c r="P109" s="71">
        <v>1000</v>
      </c>
      <c r="Q109" s="67">
        <v>1.15</v>
      </c>
      <c r="R109" s="67">
        <v>1.1</v>
      </c>
      <c r="S109" s="67">
        <v>0.95</v>
      </c>
    </row>
    <row r="110" spans="1:19" ht="12.75" hidden="1" thickBot="1">
      <c r="A110" s="132"/>
      <c r="B110" s="49" t="s">
        <v>19</v>
      </c>
      <c r="C110" s="50" t="s">
        <v>9</v>
      </c>
      <c r="D110" s="51">
        <f t="shared" si="21"/>
        <v>12201</v>
      </c>
      <c r="E110" s="51">
        <f t="shared" si="24"/>
        <v>581</v>
      </c>
      <c r="F110" s="52">
        <f t="shared" si="14"/>
        <v>13561</v>
      </c>
      <c r="G110" s="52">
        <f t="shared" si="15"/>
        <v>13482</v>
      </c>
      <c r="H110" s="52">
        <v>642</v>
      </c>
      <c r="I110" s="52">
        <f t="shared" si="16"/>
        <v>14830.2</v>
      </c>
      <c r="J110" s="69">
        <f aca="true" t="shared" si="25" ref="J110:J122">H110*1.1</f>
        <v>706.2</v>
      </c>
      <c r="K110" s="72">
        <f t="shared" si="17"/>
        <v>17115</v>
      </c>
      <c r="L110" s="73">
        <v>815</v>
      </c>
      <c r="M110" s="72">
        <f t="shared" si="18"/>
        <v>18826.500000000004</v>
      </c>
      <c r="N110" s="73">
        <f t="shared" si="23"/>
        <v>896.5000000000001</v>
      </c>
      <c r="O110" s="72">
        <f t="shared" si="19"/>
        <v>17955</v>
      </c>
      <c r="P110" s="73">
        <v>855</v>
      </c>
      <c r="Q110" s="67">
        <v>1.15</v>
      </c>
      <c r="R110" s="67">
        <v>1.1</v>
      </c>
      <c r="S110" s="67">
        <v>0.95</v>
      </c>
    </row>
    <row r="111" spans="1:19" ht="11.25" customHeight="1" hidden="1" thickBot="1">
      <c r="A111" s="132"/>
      <c r="B111" s="49" t="s">
        <v>20</v>
      </c>
      <c r="C111" s="50" t="s">
        <v>11</v>
      </c>
      <c r="D111" s="51">
        <f t="shared" si="21"/>
        <v>18123</v>
      </c>
      <c r="E111" s="51">
        <f t="shared" si="24"/>
        <v>863</v>
      </c>
      <c r="F111" s="52">
        <f t="shared" si="14"/>
        <v>19779</v>
      </c>
      <c r="G111" s="52">
        <f t="shared" si="15"/>
        <v>19719</v>
      </c>
      <c r="H111" s="52">
        <v>939</v>
      </c>
      <c r="I111" s="52">
        <f t="shared" si="16"/>
        <v>21690.9</v>
      </c>
      <c r="J111" s="69">
        <f t="shared" si="25"/>
        <v>1032.9</v>
      </c>
      <c r="K111" s="72">
        <f t="shared" si="17"/>
        <v>24990</v>
      </c>
      <c r="L111" s="73">
        <v>1190</v>
      </c>
      <c r="M111" s="72">
        <f t="shared" si="18"/>
        <v>27489</v>
      </c>
      <c r="N111" s="73">
        <f t="shared" si="23"/>
        <v>1309</v>
      </c>
      <c r="O111" s="72">
        <f t="shared" si="19"/>
        <v>26145</v>
      </c>
      <c r="P111" s="73">
        <v>1245</v>
      </c>
      <c r="Q111" s="67">
        <v>1.15</v>
      </c>
      <c r="R111" s="67">
        <v>1.1</v>
      </c>
      <c r="S111" s="67">
        <v>0.95</v>
      </c>
    </row>
    <row r="112" spans="1:19" ht="12" hidden="1">
      <c r="A112" s="132"/>
      <c r="B112" s="49" t="s">
        <v>20</v>
      </c>
      <c r="C112" s="50" t="s">
        <v>12</v>
      </c>
      <c r="D112" s="51">
        <f t="shared" si="21"/>
        <v>17661</v>
      </c>
      <c r="E112" s="51">
        <f t="shared" si="24"/>
        <v>841</v>
      </c>
      <c r="F112" s="52">
        <f t="shared" si="14"/>
        <v>19294</v>
      </c>
      <c r="G112" s="52">
        <f t="shared" si="15"/>
        <v>19215</v>
      </c>
      <c r="H112" s="52">
        <v>915</v>
      </c>
      <c r="I112" s="52">
        <f t="shared" si="16"/>
        <v>21136.500000000004</v>
      </c>
      <c r="J112" s="69">
        <f t="shared" si="25"/>
        <v>1006.5000000000001</v>
      </c>
      <c r="K112" s="72">
        <f t="shared" si="17"/>
        <v>24360</v>
      </c>
      <c r="L112" s="73">
        <v>1160</v>
      </c>
      <c r="M112" s="72">
        <f t="shared" si="18"/>
        <v>26796</v>
      </c>
      <c r="N112" s="73">
        <f t="shared" si="23"/>
        <v>1276</v>
      </c>
      <c r="O112" s="72">
        <f t="shared" si="19"/>
        <v>25515</v>
      </c>
      <c r="P112" s="73">
        <v>1215</v>
      </c>
      <c r="Q112" s="67">
        <v>1.15</v>
      </c>
      <c r="R112" s="67">
        <v>1.1</v>
      </c>
      <c r="S112" s="67">
        <v>0.95</v>
      </c>
    </row>
    <row r="113" spans="1:19" ht="12" hidden="1">
      <c r="A113" s="132"/>
      <c r="B113" s="49" t="s">
        <v>21</v>
      </c>
      <c r="C113" s="50" t="s">
        <v>22</v>
      </c>
      <c r="D113" s="51">
        <f t="shared" si="21"/>
        <v>19257</v>
      </c>
      <c r="E113" s="51">
        <f t="shared" si="24"/>
        <v>917</v>
      </c>
      <c r="F113" s="52">
        <f t="shared" si="14"/>
        <v>20970</v>
      </c>
      <c r="G113" s="52">
        <f t="shared" si="15"/>
        <v>20916</v>
      </c>
      <c r="H113" s="52">
        <v>996</v>
      </c>
      <c r="I113" s="52">
        <f t="shared" si="16"/>
        <v>23007.600000000002</v>
      </c>
      <c r="J113" s="69">
        <f t="shared" si="25"/>
        <v>1095.6000000000001</v>
      </c>
      <c r="K113" s="72">
        <f t="shared" si="17"/>
        <v>26460</v>
      </c>
      <c r="L113" s="73">
        <v>1260</v>
      </c>
      <c r="M113" s="72">
        <f t="shared" si="18"/>
        <v>29106</v>
      </c>
      <c r="N113" s="73">
        <f t="shared" si="23"/>
        <v>1386</v>
      </c>
      <c r="O113" s="72">
        <f t="shared" si="19"/>
        <v>27720</v>
      </c>
      <c r="P113" s="73">
        <v>1320</v>
      </c>
      <c r="Q113" s="67">
        <v>1.15</v>
      </c>
      <c r="R113" s="67">
        <v>1.1</v>
      </c>
      <c r="S113" s="67">
        <v>0.95</v>
      </c>
    </row>
    <row r="114" spans="1:19" ht="12" hidden="1">
      <c r="A114" s="132"/>
      <c r="B114" s="49" t="s">
        <v>21</v>
      </c>
      <c r="C114" s="50" t="s">
        <v>23</v>
      </c>
      <c r="D114" s="51">
        <f t="shared" si="21"/>
        <v>20244</v>
      </c>
      <c r="E114" s="51">
        <f t="shared" si="24"/>
        <v>964</v>
      </c>
      <c r="F114" s="52">
        <f t="shared" si="14"/>
        <v>22006</v>
      </c>
      <c r="G114" s="52">
        <f t="shared" si="15"/>
        <v>21924</v>
      </c>
      <c r="H114" s="52">
        <v>1044</v>
      </c>
      <c r="I114" s="52">
        <f t="shared" si="16"/>
        <v>24116.4</v>
      </c>
      <c r="J114" s="69">
        <f t="shared" si="25"/>
        <v>1148.4</v>
      </c>
      <c r="K114" s="72">
        <f t="shared" si="17"/>
        <v>27825</v>
      </c>
      <c r="L114" s="73">
        <v>1325</v>
      </c>
      <c r="M114" s="72">
        <f t="shared" si="18"/>
        <v>30607.500000000004</v>
      </c>
      <c r="N114" s="73">
        <f t="shared" si="23"/>
        <v>1457.5000000000002</v>
      </c>
      <c r="O114" s="72">
        <f t="shared" si="19"/>
        <v>29085</v>
      </c>
      <c r="P114" s="73">
        <v>1385</v>
      </c>
      <c r="Q114" s="67">
        <v>1.15</v>
      </c>
      <c r="R114" s="67">
        <v>1.1</v>
      </c>
      <c r="S114" s="67">
        <v>0.95</v>
      </c>
    </row>
    <row r="115" spans="1:19" ht="24" hidden="1">
      <c r="A115" s="132"/>
      <c r="B115" s="49" t="s">
        <v>31</v>
      </c>
      <c r="C115" s="50" t="s">
        <v>24</v>
      </c>
      <c r="D115" s="51">
        <f t="shared" si="21"/>
        <v>24738</v>
      </c>
      <c r="E115" s="51">
        <f t="shared" si="24"/>
        <v>1178</v>
      </c>
      <c r="F115" s="52">
        <f t="shared" si="14"/>
        <v>26725</v>
      </c>
      <c r="G115" s="52">
        <f t="shared" si="15"/>
        <v>26649</v>
      </c>
      <c r="H115" s="52">
        <v>1269</v>
      </c>
      <c r="I115" s="52">
        <f t="shared" si="16"/>
        <v>29313.9</v>
      </c>
      <c r="J115" s="69">
        <f t="shared" si="25"/>
        <v>1395.9</v>
      </c>
      <c r="K115" s="72">
        <f t="shared" si="17"/>
        <v>33705</v>
      </c>
      <c r="L115" s="73">
        <v>1605</v>
      </c>
      <c r="M115" s="72">
        <f t="shared" si="18"/>
        <v>37075.50000000001</v>
      </c>
      <c r="N115" s="73">
        <f t="shared" si="23"/>
        <v>1765.5000000000002</v>
      </c>
      <c r="O115" s="72">
        <f t="shared" si="19"/>
        <v>35280</v>
      </c>
      <c r="P115" s="73">
        <v>1680</v>
      </c>
      <c r="Q115" s="67">
        <v>1.15</v>
      </c>
      <c r="R115" s="67">
        <v>1.1</v>
      </c>
      <c r="S115" s="67">
        <v>0.95</v>
      </c>
    </row>
    <row r="116" spans="1:19" ht="12" hidden="1">
      <c r="A116" s="132"/>
      <c r="B116" s="49" t="s">
        <v>32</v>
      </c>
      <c r="C116" s="50" t="s">
        <v>24</v>
      </c>
      <c r="D116" s="51">
        <f t="shared" si="21"/>
        <v>34503</v>
      </c>
      <c r="E116" s="51">
        <f t="shared" si="24"/>
        <v>1643</v>
      </c>
      <c r="F116" s="52">
        <f t="shared" si="14"/>
        <v>36978</v>
      </c>
      <c r="G116" s="52">
        <f t="shared" si="15"/>
        <v>36918</v>
      </c>
      <c r="H116" s="52">
        <v>1758</v>
      </c>
      <c r="I116" s="52">
        <f t="shared" si="16"/>
        <v>40609.8</v>
      </c>
      <c r="J116" s="69">
        <f t="shared" si="25"/>
        <v>1933.8000000000002</v>
      </c>
      <c r="K116" s="72">
        <f t="shared" si="17"/>
        <v>46725</v>
      </c>
      <c r="L116" s="73">
        <v>2225</v>
      </c>
      <c r="M116" s="72">
        <f t="shared" si="18"/>
        <v>51397.5</v>
      </c>
      <c r="N116" s="73">
        <f t="shared" si="23"/>
        <v>2447.5</v>
      </c>
      <c r="O116" s="72">
        <f t="shared" si="19"/>
        <v>48825</v>
      </c>
      <c r="P116" s="73">
        <v>2325</v>
      </c>
      <c r="Q116" s="67">
        <v>1.15</v>
      </c>
      <c r="R116" s="67">
        <v>1.1</v>
      </c>
      <c r="S116" s="67">
        <v>0.95</v>
      </c>
    </row>
    <row r="117" spans="1:19" ht="12" hidden="1">
      <c r="A117" s="132"/>
      <c r="B117" s="49" t="s">
        <v>33</v>
      </c>
      <c r="C117" s="50" t="s">
        <v>25</v>
      </c>
      <c r="D117" s="51">
        <f t="shared" si="21"/>
        <v>66633</v>
      </c>
      <c r="E117" s="51">
        <f t="shared" si="24"/>
        <v>3173</v>
      </c>
      <c r="F117" s="52">
        <f t="shared" si="14"/>
        <v>70715</v>
      </c>
      <c r="G117" s="52">
        <f t="shared" si="15"/>
        <v>70644</v>
      </c>
      <c r="H117" s="52">
        <v>3364</v>
      </c>
      <c r="I117" s="52">
        <f t="shared" si="16"/>
        <v>77708.40000000001</v>
      </c>
      <c r="J117" s="69">
        <f t="shared" si="25"/>
        <v>3700.4</v>
      </c>
      <c r="K117" s="72">
        <f t="shared" si="17"/>
        <v>89355</v>
      </c>
      <c r="L117" s="73">
        <v>4255</v>
      </c>
      <c r="M117" s="72">
        <f t="shared" si="18"/>
        <v>98290.5</v>
      </c>
      <c r="N117" s="73">
        <f t="shared" si="23"/>
        <v>4680.5</v>
      </c>
      <c r="O117" s="72">
        <f t="shared" si="19"/>
        <v>93450</v>
      </c>
      <c r="P117" s="73">
        <v>4450</v>
      </c>
      <c r="Q117" s="67">
        <v>1.15</v>
      </c>
      <c r="R117" s="67">
        <v>1.1</v>
      </c>
      <c r="S117" s="67">
        <v>0.95</v>
      </c>
    </row>
    <row r="118" spans="1:19" ht="24" hidden="1">
      <c r="A118" s="132"/>
      <c r="B118" s="49" t="s">
        <v>31</v>
      </c>
      <c r="C118" s="50" t="s">
        <v>25</v>
      </c>
      <c r="D118" s="51">
        <f t="shared" si="21"/>
        <v>39291</v>
      </c>
      <c r="E118" s="51">
        <f t="shared" si="24"/>
        <v>1871</v>
      </c>
      <c r="F118" s="52">
        <f t="shared" si="14"/>
        <v>42006</v>
      </c>
      <c r="G118" s="52">
        <f t="shared" si="15"/>
        <v>41937</v>
      </c>
      <c r="H118" s="52">
        <v>1997</v>
      </c>
      <c r="I118" s="52">
        <f t="shared" si="16"/>
        <v>46130.700000000004</v>
      </c>
      <c r="J118" s="69">
        <f t="shared" si="25"/>
        <v>2196.7000000000003</v>
      </c>
      <c r="K118" s="72">
        <f t="shared" si="17"/>
        <v>53130</v>
      </c>
      <c r="L118" s="73">
        <v>2530</v>
      </c>
      <c r="M118" s="72">
        <f t="shared" si="18"/>
        <v>58443</v>
      </c>
      <c r="N118" s="73">
        <f t="shared" si="23"/>
        <v>2783</v>
      </c>
      <c r="O118" s="72">
        <f t="shared" si="19"/>
        <v>55545</v>
      </c>
      <c r="P118" s="73">
        <v>2645</v>
      </c>
      <c r="Q118" s="67">
        <v>1.15</v>
      </c>
      <c r="R118" s="67">
        <v>1.1</v>
      </c>
      <c r="S118" s="67">
        <v>0.95</v>
      </c>
    </row>
    <row r="119" spans="1:19" ht="12" hidden="1">
      <c r="A119" s="132"/>
      <c r="B119" s="49" t="s">
        <v>13</v>
      </c>
      <c r="C119" s="50" t="s">
        <v>14</v>
      </c>
      <c r="D119" s="51">
        <f t="shared" si="21"/>
        <v>21378</v>
      </c>
      <c r="E119" s="51">
        <f t="shared" si="24"/>
        <v>1018</v>
      </c>
      <c r="F119" s="52">
        <f t="shared" si="14"/>
        <v>23197</v>
      </c>
      <c r="G119" s="52">
        <f t="shared" si="15"/>
        <v>23121</v>
      </c>
      <c r="H119" s="52">
        <v>1101</v>
      </c>
      <c r="I119" s="52">
        <f t="shared" si="16"/>
        <v>25433.100000000002</v>
      </c>
      <c r="J119" s="69">
        <f t="shared" si="25"/>
        <v>1211.1000000000001</v>
      </c>
      <c r="K119" s="72">
        <f t="shared" si="17"/>
        <v>29295</v>
      </c>
      <c r="L119" s="73">
        <v>1395</v>
      </c>
      <c r="M119" s="72">
        <f t="shared" si="18"/>
        <v>32224.500000000004</v>
      </c>
      <c r="N119" s="73">
        <f t="shared" si="23"/>
        <v>1534.5000000000002</v>
      </c>
      <c r="O119" s="72">
        <f t="shared" si="19"/>
        <v>30660</v>
      </c>
      <c r="P119" s="73">
        <v>1460</v>
      </c>
      <c r="Q119" s="67">
        <v>1.15</v>
      </c>
      <c r="R119" s="67">
        <v>1.1</v>
      </c>
      <c r="S119" s="67">
        <v>0.95</v>
      </c>
    </row>
    <row r="120" spans="1:19" ht="12" hidden="1">
      <c r="A120" s="132"/>
      <c r="B120" s="49" t="s">
        <v>30</v>
      </c>
      <c r="C120" s="50" t="s">
        <v>14</v>
      </c>
      <c r="D120" s="51">
        <f t="shared" si="21"/>
        <v>31500</v>
      </c>
      <c r="E120" s="51">
        <f t="shared" si="24"/>
        <v>1500</v>
      </c>
      <c r="F120" s="52">
        <f t="shared" si="14"/>
        <v>33825</v>
      </c>
      <c r="G120" s="52">
        <f t="shared" si="15"/>
        <v>33747</v>
      </c>
      <c r="H120" s="52">
        <v>1607</v>
      </c>
      <c r="I120" s="52">
        <f t="shared" si="16"/>
        <v>37121.700000000004</v>
      </c>
      <c r="J120" s="69">
        <f t="shared" si="25"/>
        <v>1767.7</v>
      </c>
      <c r="K120" s="72">
        <f t="shared" si="17"/>
        <v>42735</v>
      </c>
      <c r="L120" s="73">
        <v>2035</v>
      </c>
      <c r="M120" s="72">
        <f t="shared" si="18"/>
        <v>47008.5</v>
      </c>
      <c r="N120" s="73">
        <f t="shared" si="23"/>
        <v>2238.5</v>
      </c>
      <c r="O120" s="72">
        <f t="shared" si="19"/>
        <v>44730</v>
      </c>
      <c r="P120" s="73">
        <v>2130</v>
      </c>
      <c r="Q120" s="67">
        <v>1.15</v>
      </c>
      <c r="R120" s="67">
        <v>1.1</v>
      </c>
      <c r="S120" s="67">
        <v>0.95</v>
      </c>
    </row>
    <row r="121" spans="1:19" ht="12" hidden="1">
      <c r="A121" s="132"/>
      <c r="B121" s="49" t="s">
        <v>34</v>
      </c>
      <c r="C121" s="50" t="s">
        <v>26</v>
      </c>
      <c r="D121" s="51">
        <f t="shared" si="21"/>
        <v>62475</v>
      </c>
      <c r="E121" s="51">
        <f t="shared" si="24"/>
        <v>2975</v>
      </c>
      <c r="F121" s="52">
        <f t="shared" si="14"/>
        <v>66349</v>
      </c>
      <c r="G121" s="52">
        <f t="shared" si="15"/>
        <v>66255</v>
      </c>
      <c r="H121" s="52">
        <v>3155</v>
      </c>
      <c r="I121" s="52">
        <f t="shared" si="16"/>
        <v>72880.50000000001</v>
      </c>
      <c r="J121" s="69">
        <f t="shared" si="25"/>
        <v>3470.5000000000005</v>
      </c>
      <c r="K121" s="72">
        <f t="shared" si="17"/>
        <v>83895</v>
      </c>
      <c r="L121" s="73">
        <v>3995</v>
      </c>
      <c r="M121" s="72">
        <f t="shared" si="18"/>
        <v>92284.5</v>
      </c>
      <c r="N121" s="73">
        <f t="shared" si="23"/>
        <v>4394.5</v>
      </c>
      <c r="O121" s="72">
        <f t="shared" si="19"/>
        <v>87675</v>
      </c>
      <c r="P121" s="73">
        <v>4175</v>
      </c>
      <c r="Q121" s="67">
        <v>1.15</v>
      </c>
      <c r="R121" s="67">
        <v>1.1</v>
      </c>
      <c r="S121" s="67">
        <v>0.95</v>
      </c>
    </row>
    <row r="122" spans="1:19" ht="24.75" hidden="1" thickBot="1">
      <c r="A122" s="132"/>
      <c r="B122" s="49" t="s">
        <v>65</v>
      </c>
      <c r="C122" s="50" t="s">
        <v>26</v>
      </c>
      <c r="D122" s="51">
        <f t="shared" si="21"/>
        <v>36771</v>
      </c>
      <c r="E122" s="51">
        <f t="shared" si="24"/>
        <v>1751</v>
      </c>
      <c r="F122" s="52">
        <f t="shared" si="14"/>
        <v>39360</v>
      </c>
      <c r="G122" s="52">
        <f t="shared" si="15"/>
        <v>39291</v>
      </c>
      <c r="H122" s="52">
        <v>1871</v>
      </c>
      <c r="I122" s="52">
        <f t="shared" si="16"/>
        <v>43220.100000000006</v>
      </c>
      <c r="J122" s="69">
        <f t="shared" si="25"/>
        <v>2058.1000000000004</v>
      </c>
      <c r="K122" s="74">
        <f t="shared" si="17"/>
        <v>49770</v>
      </c>
      <c r="L122" s="75">
        <v>2370</v>
      </c>
      <c r="M122" s="74">
        <f t="shared" si="18"/>
        <v>54747</v>
      </c>
      <c r="N122" s="75">
        <f t="shared" si="23"/>
        <v>2607</v>
      </c>
      <c r="O122" s="74">
        <f t="shared" si="19"/>
        <v>52080</v>
      </c>
      <c r="P122" s="75">
        <v>2480</v>
      </c>
      <c r="Q122" s="67">
        <v>1.15</v>
      </c>
      <c r="R122" s="67">
        <v>1.1</v>
      </c>
      <c r="S122" s="67">
        <v>0.95</v>
      </c>
    </row>
    <row r="123" spans="1:19" ht="12" hidden="1">
      <c r="A123" s="83"/>
      <c r="B123" s="55"/>
      <c r="C123" s="56"/>
      <c r="D123" s="57"/>
      <c r="E123" s="57"/>
      <c r="F123" s="58"/>
      <c r="G123" s="58"/>
      <c r="H123" s="58"/>
      <c r="I123" s="58"/>
      <c r="J123" s="58"/>
      <c r="K123" s="61">
        <f t="shared" si="17"/>
        <v>0</v>
      </c>
      <c r="L123" s="61">
        <f>J123*Q123</f>
        <v>0</v>
      </c>
      <c r="M123" s="61">
        <f t="shared" si="18"/>
        <v>0</v>
      </c>
      <c r="N123" s="61">
        <f t="shared" si="23"/>
        <v>0</v>
      </c>
      <c r="O123" s="61">
        <f t="shared" si="19"/>
        <v>0</v>
      </c>
      <c r="P123" s="81">
        <f>N123*S123</f>
        <v>0</v>
      </c>
      <c r="Q123" s="67">
        <v>1.15</v>
      </c>
      <c r="R123" s="67">
        <v>1.1</v>
      </c>
      <c r="S123" s="67">
        <v>0.95</v>
      </c>
    </row>
    <row r="124" spans="1:19" ht="12" hidden="1">
      <c r="A124" s="83"/>
      <c r="B124" s="55"/>
      <c r="C124" s="56"/>
      <c r="D124" s="57"/>
      <c r="E124" s="57"/>
      <c r="F124" s="58"/>
      <c r="G124" s="58"/>
      <c r="H124" s="58"/>
      <c r="I124" s="58"/>
      <c r="J124" s="58"/>
      <c r="K124" s="61">
        <f t="shared" si="17"/>
        <v>0</v>
      </c>
      <c r="L124" s="61">
        <f>J124*Q124</f>
        <v>0</v>
      </c>
      <c r="M124" s="61">
        <f t="shared" si="18"/>
        <v>0</v>
      </c>
      <c r="N124" s="61">
        <f t="shared" si="23"/>
        <v>0</v>
      </c>
      <c r="O124" s="61">
        <f t="shared" si="19"/>
        <v>0</v>
      </c>
      <c r="P124" s="81">
        <f>N124*S124</f>
        <v>0</v>
      </c>
      <c r="Q124" s="67">
        <v>1.15</v>
      </c>
      <c r="R124" s="67">
        <v>1.1</v>
      </c>
      <c r="S124" s="67">
        <v>0.95</v>
      </c>
    </row>
    <row r="125" spans="1:19" ht="12" hidden="1">
      <c r="A125" s="83"/>
      <c r="B125" s="59" t="s">
        <v>42</v>
      </c>
      <c r="C125" s="60"/>
      <c r="D125" s="60"/>
      <c r="E125" s="60"/>
      <c r="F125" s="60"/>
      <c r="G125" s="60" t="s">
        <v>43</v>
      </c>
      <c r="H125" s="60"/>
      <c r="I125" s="58"/>
      <c r="J125" s="58"/>
      <c r="K125" s="61">
        <f t="shared" si="17"/>
        <v>0</v>
      </c>
      <c r="L125" s="61">
        <f>J125*Q125</f>
        <v>0</v>
      </c>
      <c r="M125" s="61">
        <f t="shared" si="18"/>
        <v>0</v>
      </c>
      <c r="N125" s="61">
        <f t="shared" si="23"/>
        <v>0</v>
      </c>
      <c r="O125" s="61">
        <f t="shared" si="19"/>
        <v>0</v>
      </c>
      <c r="P125" s="81">
        <f>N125*S125</f>
        <v>0</v>
      </c>
      <c r="Q125" s="67">
        <v>1.15</v>
      </c>
      <c r="R125" s="67">
        <v>1.1</v>
      </c>
      <c r="S125" s="67">
        <v>0.95</v>
      </c>
    </row>
    <row r="126" spans="1:19" ht="12.75" hidden="1" thickBot="1">
      <c r="A126" s="84"/>
      <c r="B126" s="120" t="s">
        <v>0</v>
      </c>
      <c r="C126" s="133" t="s">
        <v>1</v>
      </c>
      <c r="D126" s="62"/>
      <c r="E126" s="62"/>
      <c r="F126" s="62"/>
      <c r="G126" s="135" t="s">
        <v>36</v>
      </c>
      <c r="H126" s="135"/>
      <c r="I126" s="135" t="s">
        <v>37</v>
      </c>
      <c r="J126" s="135"/>
      <c r="K126" s="61">
        <f t="shared" si="17"/>
        <v>0</v>
      </c>
      <c r="L126" s="61">
        <f>J126*Q126</f>
        <v>0</v>
      </c>
      <c r="M126" s="61">
        <f t="shared" si="18"/>
        <v>0</v>
      </c>
      <c r="N126" s="61">
        <f t="shared" si="23"/>
        <v>0</v>
      </c>
      <c r="O126" s="61">
        <f t="shared" si="19"/>
        <v>0</v>
      </c>
      <c r="P126" s="81">
        <f>N126*S126</f>
        <v>0</v>
      </c>
      <c r="Q126" s="67">
        <v>1.15</v>
      </c>
      <c r="R126" s="67">
        <v>1.1</v>
      </c>
      <c r="S126" s="67">
        <v>0.95</v>
      </c>
    </row>
    <row r="127" spans="1:19" ht="23.25" customHeight="1" hidden="1" thickBot="1">
      <c r="A127" s="84"/>
      <c r="B127" s="120"/>
      <c r="C127" s="134"/>
      <c r="D127" s="48" t="s">
        <v>2</v>
      </c>
      <c r="E127" s="48" t="s">
        <v>3</v>
      </c>
      <c r="F127" s="48" t="s">
        <v>40</v>
      </c>
      <c r="G127" s="48" t="s">
        <v>2</v>
      </c>
      <c r="H127" s="48" t="s">
        <v>3</v>
      </c>
      <c r="I127" s="48" t="s">
        <v>2</v>
      </c>
      <c r="J127" s="48" t="s">
        <v>3</v>
      </c>
      <c r="K127" s="61" t="e">
        <f t="shared" si="17"/>
        <v>#VALUE!</v>
      </c>
      <c r="L127" s="61" t="e">
        <f>J127*Q127</f>
        <v>#VALUE!</v>
      </c>
      <c r="M127" s="61" t="e">
        <f t="shared" si="18"/>
        <v>#VALUE!</v>
      </c>
      <c r="N127" s="61" t="e">
        <f t="shared" si="23"/>
        <v>#VALUE!</v>
      </c>
      <c r="O127" s="61" t="e">
        <f t="shared" si="19"/>
        <v>#VALUE!</v>
      </c>
      <c r="P127" s="81" t="e">
        <f>N127*S127</f>
        <v>#VALUE!</v>
      </c>
      <c r="Q127" s="67">
        <v>1.15</v>
      </c>
      <c r="R127" s="67">
        <v>1.1</v>
      </c>
      <c r="S127" s="67">
        <v>0.95</v>
      </c>
    </row>
    <row r="128" spans="1:19" ht="12" hidden="1">
      <c r="A128" s="84"/>
      <c r="B128" s="120" t="s">
        <v>68</v>
      </c>
      <c r="C128" s="121"/>
      <c r="D128" s="121"/>
      <c r="E128" s="121"/>
      <c r="F128" s="121"/>
      <c r="G128" s="121"/>
      <c r="H128" s="121"/>
      <c r="I128" s="121"/>
      <c r="J128" s="121"/>
      <c r="K128" s="61"/>
      <c r="L128" s="61"/>
      <c r="M128" s="61"/>
      <c r="N128" s="61"/>
      <c r="O128" s="61"/>
      <c r="P128" s="81"/>
      <c r="Q128" s="67">
        <v>1.15</v>
      </c>
      <c r="R128" s="67">
        <v>1.1</v>
      </c>
      <c r="S128" s="67">
        <v>0.95</v>
      </c>
    </row>
    <row r="129" spans="1:19" ht="12" hidden="1">
      <c r="A129" s="122" t="s">
        <v>44</v>
      </c>
      <c r="B129" s="49" t="s">
        <v>18</v>
      </c>
      <c r="C129" s="50" t="s">
        <v>7</v>
      </c>
      <c r="D129" s="51">
        <v>20580</v>
      </c>
      <c r="E129" s="51">
        <v>980</v>
      </c>
      <c r="F129" s="52">
        <f>ROUND(D129*1.05+750,0)</f>
        <v>22359</v>
      </c>
      <c r="G129" s="52">
        <f>H129*21</f>
        <v>13629</v>
      </c>
      <c r="H129" s="52">
        <f>H33-416</f>
        <v>649</v>
      </c>
      <c r="I129" s="52">
        <f aca="true" t="shared" si="26" ref="I129:I142">J129*21</f>
        <v>14976.900000000005</v>
      </c>
      <c r="J129" s="69">
        <f>J33-458</f>
        <v>713.1857142857145</v>
      </c>
      <c r="K129" s="70">
        <f t="shared" si="17"/>
        <v>17220</v>
      </c>
      <c r="L129" s="71">
        <v>820</v>
      </c>
      <c r="M129" s="70">
        <f t="shared" si="18"/>
        <v>18942.000000000004</v>
      </c>
      <c r="N129" s="71">
        <f t="shared" si="23"/>
        <v>902.0000000000001</v>
      </c>
      <c r="O129" s="70">
        <f t="shared" si="19"/>
        <v>18060</v>
      </c>
      <c r="P129" s="71">
        <v>860</v>
      </c>
      <c r="Q129" s="67">
        <v>1.15</v>
      </c>
      <c r="R129" s="67">
        <v>1.1</v>
      </c>
      <c r="S129" s="67">
        <v>0.95</v>
      </c>
    </row>
    <row r="130" spans="1:19" ht="12" hidden="1">
      <c r="A130" s="123"/>
      <c r="B130" s="49" t="s">
        <v>19</v>
      </c>
      <c r="C130" s="50" t="s">
        <v>9</v>
      </c>
      <c r="D130" s="51">
        <v>18081</v>
      </c>
      <c r="E130" s="51">
        <v>861</v>
      </c>
      <c r="F130" s="52">
        <f aca="true" t="shared" si="27" ref="F130:F142">ROUND(D130*1.05+750,0)</f>
        <v>19735</v>
      </c>
      <c r="G130" s="52">
        <f aca="true" t="shared" si="28" ref="G130:G142">H130*21</f>
        <v>11004</v>
      </c>
      <c r="H130" s="52">
        <f aca="true" t="shared" si="29" ref="H130:H142">H34-416</f>
        <v>524</v>
      </c>
      <c r="I130" s="52">
        <f t="shared" si="26"/>
        <v>12090.555000000002</v>
      </c>
      <c r="J130" s="69">
        <f aca="true" t="shared" si="30" ref="J130:J142">J34-458</f>
        <v>575.7407142857144</v>
      </c>
      <c r="K130" s="72">
        <f t="shared" si="17"/>
        <v>13965</v>
      </c>
      <c r="L130" s="73">
        <v>665</v>
      </c>
      <c r="M130" s="72">
        <f t="shared" si="18"/>
        <v>15361.500000000002</v>
      </c>
      <c r="N130" s="73">
        <f t="shared" si="23"/>
        <v>731.5000000000001</v>
      </c>
      <c r="O130" s="72">
        <f t="shared" si="19"/>
        <v>14595</v>
      </c>
      <c r="P130" s="73">
        <v>695</v>
      </c>
      <c r="Q130" s="67">
        <v>1.15</v>
      </c>
      <c r="R130" s="67">
        <v>1.1</v>
      </c>
      <c r="S130" s="67">
        <v>0.95</v>
      </c>
    </row>
    <row r="131" spans="1:19" ht="12" hidden="1">
      <c r="A131" s="123"/>
      <c r="B131" s="49" t="s">
        <v>20</v>
      </c>
      <c r="C131" s="50" t="s">
        <v>11</v>
      </c>
      <c r="D131" s="51">
        <v>24675</v>
      </c>
      <c r="E131" s="51">
        <v>1175</v>
      </c>
      <c r="F131" s="52">
        <f t="shared" si="27"/>
        <v>26659</v>
      </c>
      <c r="G131" s="52">
        <f t="shared" si="28"/>
        <v>17913</v>
      </c>
      <c r="H131" s="52">
        <f t="shared" si="29"/>
        <v>853</v>
      </c>
      <c r="I131" s="52">
        <f t="shared" si="26"/>
        <v>19706.625000000004</v>
      </c>
      <c r="J131" s="69">
        <f t="shared" si="30"/>
        <v>938.4107142857144</v>
      </c>
      <c r="K131" s="72">
        <f t="shared" si="17"/>
        <v>22680</v>
      </c>
      <c r="L131" s="73">
        <v>1080</v>
      </c>
      <c r="M131" s="72">
        <f t="shared" si="18"/>
        <v>24948</v>
      </c>
      <c r="N131" s="73">
        <f t="shared" si="23"/>
        <v>1188</v>
      </c>
      <c r="O131" s="72">
        <f t="shared" si="19"/>
        <v>23730</v>
      </c>
      <c r="P131" s="73">
        <v>1130</v>
      </c>
      <c r="Q131" s="67">
        <v>1.15</v>
      </c>
      <c r="R131" s="67">
        <v>1.1</v>
      </c>
      <c r="S131" s="67">
        <v>0.95</v>
      </c>
    </row>
    <row r="132" spans="1:19" ht="12" hidden="1">
      <c r="A132" s="123"/>
      <c r="B132" s="49" t="s">
        <v>20</v>
      </c>
      <c r="C132" s="50" t="s">
        <v>12</v>
      </c>
      <c r="D132" s="51">
        <v>24150</v>
      </c>
      <c r="E132" s="51">
        <v>1150</v>
      </c>
      <c r="F132" s="52">
        <f t="shared" si="27"/>
        <v>26108</v>
      </c>
      <c r="G132" s="52">
        <f t="shared" si="28"/>
        <v>17367</v>
      </c>
      <c r="H132" s="52">
        <f t="shared" si="29"/>
        <v>827</v>
      </c>
      <c r="I132" s="52">
        <f t="shared" si="26"/>
        <v>19100.250000000004</v>
      </c>
      <c r="J132" s="69">
        <f t="shared" si="30"/>
        <v>909.5357142857144</v>
      </c>
      <c r="K132" s="72">
        <f t="shared" si="17"/>
        <v>22050</v>
      </c>
      <c r="L132" s="73">
        <v>1050</v>
      </c>
      <c r="M132" s="72">
        <f t="shared" si="18"/>
        <v>24255</v>
      </c>
      <c r="N132" s="73">
        <f t="shared" si="23"/>
        <v>1155</v>
      </c>
      <c r="O132" s="72">
        <f t="shared" si="19"/>
        <v>23100</v>
      </c>
      <c r="P132" s="73">
        <v>1100</v>
      </c>
      <c r="Q132" s="67">
        <v>1.15</v>
      </c>
      <c r="R132" s="67">
        <v>1.1</v>
      </c>
      <c r="S132" s="67">
        <v>0.95</v>
      </c>
    </row>
    <row r="133" spans="1:19" ht="12" hidden="1">
      <c r="A133" s="123"/>
      <c r="B133" s="49" t="s">
        <v>21</v>
      </c>
      <c r="C133" s="50" t="s">
        <v>22</v>
      </c>
      <c r="D133" s="51">
        <v>25935</v>
      </c>
      <c r="E133" s="51">
        <v>1235</v>
      </c>
      <c r="F133" s="52">
        <f t="shared" si="27"/>
        <v>27982</v>
      </c>
      <c r="G133" s="52">
        <f t="shared" si="28"/>
        <v>19236</v>
      </c>
      <c r="H133" s="52">
        <f t="shared" si="29"/>
        <v>916</v>
      </c>
      <c r="I133" s="52">
        <f t="shared" si="26"/>
        <v>21161.925000000003</v>
      </c>
      <c r="J133" s="69">
        <f t="shared" si="30"/>
        <v>1007.7107142857144</v>
      </c>
      <c r="K133" s="72">
        <f t="shared" si="17"/>
        <v>24360</v>
      </c>
      <c r="L133" s="73">
        <v>1160</v>
      </c>
      <c r="M133" s="72">
        <f t="shared" si="18"/>
        <v>26796</v>
      </c>
      <c r="N133" s="73">
        <f t="shared" si="23"/>
        <v>1276</v>
      </c>
      <c r="O133" s="72">
        <f t="shared" si="19"/>
        <v>25515</v>
      </c>
      <c r="P133" s="73">
        <v>1215</v>
      </c>
      <c r="Q133" s="67">
        <v>1.15</v>
      </c>
      <c r="R133" s="67">
        <v>1.1</v>
      </c>
      <c r="S133" s="67">
        <v>0.95</v>
      </c>
    </row>
    <row r="134" spans="1:19" ht="12" hidden="1">
      <c r="A134" s="123"/>
      <c r="B134" s="49" t="s">
        <v>21</v>
      </c>
      <c r="C134" s="50" t="s">
        <v>23</v>
      </c>
      <c r="D134" s="51">
        <v>27027</v>
      </c>
      <c r="E134" s="51">
        <v>1287</v>
      </c>
      <c r="F134" s="52">
        <f t="shared" si="27"/>
        <v>29128</v>
      </c>
      <c r="G134" s="52">
        <f t="shared" si="28"/>
        <v>20391</v>
      </c>
      <c r="H134" s="52">
        <f t="shared" si="29"/>
        <v>971</v>
      </c>
      <c r="I134" s="52">
        <f t="shared" si="26"/>
        <v>22423.185000000005</v>
      </c>
      <c r="J134" s="69">
        <f t="shared" si="30"/>
        <v>1067.7707142857146</v>
      </c>
      <c r="K134" s="72">
        <f t="shared" si="17"/>
        <v>25830</v>
      </c>
      <c r="L134" s="73">
        <v>1230</v>
      </c>
      <c r="M134" s="72">
        <f t="shared" si="18"/>
        <v>28413</v>
      </c>
      <c r="N134" s="73">
        <f t="shared" si="23"/>
        <v>1353</v>
      </c>
      <c r="O134" s="72">
        <f t="shared" si="19"/>
        <v>26985</v>
      </c>
      <c r="P134" s="73">
        <v>1285</v>
      </c>
      <c r="Q134" s="67">
        <v>1.15</v>
      </c>
      <c r="R134" s="67">
        <v>1.1</v>
      </c>
      <c r="S134" s="67">
        <v>0.95</v>
      </c>
    </row>
    <row r="135" spans="1:19" ht="24" hidden="1">
      <c r="A135" s="123"/>
      <c r="B135" s="49" t="s">
        <v>31</v>
      </c>
      <c r="C135" s="50" t="s">
        <v>24</v>
      </c>
      <c r="D135" s="51">
        <v>32025</v>
      </c>
      <c r="E135" s="51">
        <v>1525</v>
      </c>
      <c r="F135" s="52">
        <f t="shared" si="27"/>
        <v>34376</v>
      </c>
      <c r="G135" s="52">
        <f t="shared" si="28"/>
        <v>25641</v>
      </c>
      <c r="H135" s="52">
        <f t="shared" si="29"/>
        <v>1221</v>
      </c>
      <c r="I135" s="52">
        <f t="shared" si="26"/>
        <v>28195.875000000004</v>
      </c>
      <c r="J135" s="69">
        <f t="shared" si="30"/>
        <v>1342.6607142857144</v>
      </c>
      <c r="K135" s="72">
        <f t="shared" si="17"/>
        <v>32445</v>
      </c>
      <c r="L135" s="73">
        <v>1545</v>
      </c>
      <c r="M135" s="72">
        <f t="shared" si="18"/>
        <v>35689.50000000001</v>
      </c>
      <c r="N135" s="73">
        <f t="shared" si="23"/>
        <v>1699.5000000000002</v>
      </c>
      <c r="O135" s="72">
        <f t="shared" si="19"/>
        <v>33915</v>
      </c>
      <c r="P135" s="73">
        <v>1615</v>
      </c>
      <c r="Q135" s="67">
        <v>1.15</v>
      </c>
      <c r="R135" s="67">
        <v>1.1</v>
      </c>
      <c r="S135" s="67">
        <v>0.95</v>
      </c>
    </row>
    <row r="136" spans="1:19" ht="12" hidden="1">
      <c r="A136" s="123"/>
      <c r="B136" s="49" t="s">
        <v>32</v>
      </c>
      <c r="C136" s="50" t="s">
        <v>24</v>
      </c>
      <c r="D136" s="51">
        <v>42882</v>
      </c>
      <c r="E136" s="51">
        <v>2042</v>
      </c>
      <c r="F136" s="52">
        <f t="shared" si="27"/>
        <v>45776</v>
      </c>
      <c r="G136" s="52">
        <f t="shared" si="28"/>
        <v>37044</v>
      </c>
      <c r="H136" s="52">
        <f t="shared" si="29"/>
        <v>1764</v>
      </c>
      <c r="I136" s="52">
        <f t="shared" si="26"/>
        <v>40735.71000000001</v>
      </c>
      <c r="J136" s="69">
        <f t="shared" si="30"/>
        <v>1939.7957142857144</v>
      </c>
      <c r="K136" s="72">
        <f t="shared" si="17"/>
        <v>46830</v>
      </c>
      <c r="L136" s="73">
        <v>2230</v>
      </c>
      <c r="M136" s="72">
        <f t="shared" si="18"/>
        <v>51513</v>
      </c>
      <c r="N136" s="73">
        <f t="shared" si="23"/>
        <v>2453</v>
      </c>
      <c r="O136" s="72">
        <f t="shared" si="19"/>
        <v>48930</v>
      </c>
      <c r="P136" s="73">
        <v>2330</v>
      </c>
      <c r="Q136" s="67">
        <v>1.15</v>
      </c>
      <c r="R136" s="67">
        <v>1.1</v>
      </c>
      <c r="S136" s="67">
        <v>0.95</v>
      </c>
    </row>
    <row r="137" spans="1:19" ht="12" hidden="1">
      <c r="A137" s="123"/>
      <c r="B137" s="49" t="s">
        <v>33</v>
      </c>
      <c r="C137" s="50" t="s">
        <v>25</v>
      </c>
      <c r="D137" s="51">
        <v>78582</v>
      </c>
      <c r="E137" s="51">
        <v>3742</v>
      </c>
      <c r="F137" s="52">
        <f t="shared" si="27"/>
        <v>83261</v>
      </c>
      <c r="G137" s="52">
        <f t="shared" si="28"/>
        <v>74529</v>
      </c>
      <c r="H137" s="52">
        <f t="shared" si="29"/>
        <v>3549</v>
      </c>
      <c r="I137" s="52">
        <f t="shared" si="26"/>
        <v>81969.21</v>
      </c>
      <c r="J137" s="69">
        <f t="shared" si="30"/>
        <v>3903.295714285715</v>
      </c>
      <c r="K137" s="72">
        <f t="shared" si="17"/>
        <v>94290</v>
      </c>
      <c r="L137" s="73">
        <v>4490</v>
      </c>
      <c r="M137" s="72">
        <f t="shared" si="18"/>
        <v>103719</v>
      </c>
      <c r="N137" s="73">
        <f t="shared" si="23"/>
        <v>4939</v>
      </c>
      <c r="O137" s="72">
        <f t="shared" si="19"/>
        <v>98595</v>
      </c>
      <c r="P137" s="73">
        <v>4695</v>
      </c>
      <c r="Q137" s="67">
        <v>1.15</v>
      </c>
      <c r="R137" s="67">
        <v>1.1</v>
      </c>
      <c r="S137" s="67">
        <v>0.95</v>
      </c>
    </row>
    <row r="138" spans="1:19" ht="24" hidden="1">
      <c r="A138" s="123"/>
      <c r="B138" s="49" t="s">
        <v>31</v>
      </c>
      <c r="C138" s="50" t="s">
        <v>25</v>
      </c>
      <c r="D138" s="51">
        <v>48195</v>
      </c>
      <c r="E138" s="51">
        <v>2295</v>
      </c>
      <c r="F138" s="52">
        <f t="shared" si="27"/>
        <v>51355</v>
      </c>
      <c r="G138" s="52">
        <f t="shared" si="28"/>
        <v>42609</v>
      </c>
      <c r="H138" s="52">
        <f t="shared" si="29"/>
        <v>2029</v>
      </c>
      <c r="I138" s="52">
        <f t="shared" si="26"/>
        <v>46872.225000000006</v>
      </c>
      <c r="J138" s="69">
        <f t="shared" si="30"/>
        <v>2232.0107142857146</v>
      </c>
      <c r="K138" s="72">
        <f t="shared" si="17"/>
        <v>53970</v>
      </c>
      <c r="L138" s="73">
        <v>2570</v>
      </c>
      <c r="M138" s="72">
        <f t="shared" si="18"/>
        <v>59367.00000000001</v>
      </c>
      <c r="N138" s="73">
        <f t="shared" si="23"/>
        <v>2827.0000000000005</v>
      </c>
      <c r="O138" s="72">
        <f t="shared" si="19"/>
        <v>56385</v>
      </c>
      <c r="P138" s="73">
        <v>2685</v>
      </c>
      <c r="Q138" s="67">
        <v>1.15</v>
      </c>
      <c r="R138" s="67">
        <v>1.1</v>
      </c>
      <c r="S138" s="67">
        <v>0.95</v>
      </c>
    </row>
    <row r="139" spans="1:19" ht="12" hidden="1">
      <c r="A139" s="123"/>
      <c r="B139" s="49" t="s">
        <v>13</v>
      </c>
      <c r="C139" s="50" t="s">
        <v>14</v>
      </c>
      <c r="D139" s="51">
        <v>28287</v>
      </c>
      <c r="E139" s="51">
        <v>1347</v>
      </c>
      <c r="F139" s="52">
        <f t="shared" si="27"/>
        <v>30451</v>
      </c>
      <c r="G139" s="52">
        <f t="shared" si="28"/>
        <v>21714</v>
      </c>
      <c r="H139" s="52">
        <f t="shared" si="29"/>
        <v>1034</v>
      </c>
      <c r="I139" s="52">
        <f t="shared" si="26"/>
        <v>23878.485000000004</v>
      </c>
      <c r="J139" s="69">
        <f t="shared" si="30"/>
        <v>1137.0707142857145</v>
      </c>
      <c r="K139" s="72">
        <f t="shared" si="17"/>
        <v>27510</v>
      </c>
      <c r="L139" s="73">
        <v>1310</v>
      </c>
      <c r="M139" s="72">
        <f t="shared" si="18"/>
        <v>30261.000000000004</v>
      </c>
      <c r="N139" s="73">
        <f t="shared" si="23"/>
        <v>1441.0000000000002</v>
      </c>
      <c r="O139" s="72">
        <f t="shared" si="19"/>
        <v>28770</v>
      </c>
      <c r="P139" s="73">
        <v>1370</v>
      </c>
      <c r="Q139" s="67">
        <v>1.15</v>
      </c>
      <c r="R139" s="67">
        <v>1.1</v>
      </c>
      <c r="S139" s="67">
        <v>0.95</v>
      </c>
    </row>
    <row r="140" spans="1:19" ht="12" hidden="1">
      <c r="A140" s="123"/>
      <c r="B140" s="49" t="s">
        <v>30</v>
      </c>
      <c r="C140" s="50" t="s">
        <v>14</v>
      </c>
      <c r="D140" s="51">
        <v>39543</v>
      </c>
      <c r="E140" s="51">
        <v>1883</v>
      </c>
      <c r="F140" s="52">
        <f t="shared" si="27"/>
        <v>42270</v>
      </c>
      <c r="G140" s="52">
        <f t="shared" si="28"/>
        <v>33537</v>
      </c>
      <c r="H140" s="52">
        <f t="shared" si="29"/>
        <v>1597</v>
      </c>
      <c r="I140" s="52">
        <f t="shared" si="26"/>
        <v>36879.165</v>
      </c>
      <c r="J140" s="69">
        <f t="shared" si="30"/>
        <v>1756.1507142857145</v>
      </c>
      <c r="K140" s="72">
        <f t="shared" si="17"/>
        <v>42420</v>
      </c>
      <c r="L140" s="73">
        <v>2020</v>
      </c>
      <c r="M140" s="72">
        <f t="shared" si="18"/>
        <v>46662</v>
      </c>
      <c r="N140" s="73">
        <f t="shared" si="23"/>
        <v>2222</v>
      </c>
      <c r="O140" s="72">
        <f t="shared" si="19"/>
        <v>44310</v>
      </c>
      <c r="P140" s="73">
        <v>2110</v>
      </c>
      <c r="Q140" s="67">
        <v>1.15</v>
      </c>
      <c r="R140" s="67">
        <v>1.1</v>
      </c>
      <c r="S140" s="67">
        <v>0.95</v>
      </c>
    </row>
    <row r="141" spans="1:19" ht="12" hidden="1">
      <c r="A141" s="123"/>
      <c r="B141" s="49" t="s">
        <v>34</v>
      </c>
      <c r="C141" s="50" t="s">
        <v>26</v>
      </c>
      <c r="D141" s="51">
        <v>73941</v>
      </c>
      <c r="E141" s="51">
        <v>3521</v>
      </c>
      <c r="F141" s="52">
        <f t="shared" si="27"/>
        <v>78388</v>
      </c>
      <c r="G141" s="52">
        <f t="shared" si="28"/>
        <v>69657</v>
      </c>
      <c r="H141" s="52">
        <f t="shared" si="29"/>
        <v>3317</v>
      </c>
      <c r="I141" s="52">
        <f t="shared" si="26"/>
        <v>76608.85500000001</v>
      </c>
      <c r="J141" s="69">
        <f t="shared" si="30"/>
        <v>3648.040714285715</v>
      </c>
      <c r="K141" s="72">
        <f t="shared" si="17"/>
        <v>88095</v>
      </c>
      <c r="L141" s="73">
        <v>4195</v>
      </c>
      <c r="M141" s="72">
        <f t="shared" si="18"/>
        <v>96915</v>
      </c>
      <c r="N141" s="73">
        <v>4615</v>
      </c>
      <c r="O141" s="72">
        <f t="shared" si="19"/>
        <v>92085</v>
      </c>
      <c r="P141" s="73">
        <v>4385</v>
      </c>
      <c r="Q141" s="67">
        <v>1.15</v>
      </c>
      <c r="R141" s="67">
        <v>1.1</v>
      </c>
      <c r="S141" s="67">
        <v>0.95</v>
      </c>
    </row>
    <row r="142" spans="1:19" ht="24.75" hidden="1" thickBot="1">
      <c r="A142" s="123"/>
      <c r="B142" s="49" t="s">
        <v>65</v>
      </c>
      <c r="C142" s="50" t="s">
        <v>26</v>
      </c>
      <c r="D142" s="51">
        <v>45402</v>
      </c>
      <c r="E142" s="51">
        <v>2162</v>
      </c>
      <c r="F142" s="52">
        <f t="shared" si="27"/>
        <v>48422</v>
      </c>
      <c r="G142" s="52">
        <f t="shared" si="28"/>
        <v>39690</v>
      </c>
      <c r="H142" s="52">
        <f t="shared" si="29"/>
        <v>1890</v>
      </c>
      <c r="I142" s="52">
        <f t="shared" si="26"/>
        <v>43646.31</v>
      </c>
      <c r="J142" s="69">
        <f t="shared" si="30"/>
        <v>2078.3957142857143</v>
      </c>
      <c r="K142" s="74">
        <f t="shared" si="17"/>
        <v>50190</v>
      </c>
      <c r="L142" s="75">
        <v>2390</v>
      </c>
      <c r="M142" s="74">
        <f t="shared" si="18"/>
        <v>55230</v>
      </c>
      <c r="N142" s="75">
        <v>2630</v>
      </c>
      <c r="O142" s="74">
        <f t="shared" si="19"/>
        <v>52500</v>
      </c>
      <c r="P142" s="75">
        <v>2500</v>
      </c>
      <c r="Q142" s="67">
        <v>1.15</v>
      </c>
      <c r="R142" s="67">
        <v>1.1</v>
      </c>
      <c r="S142" s="67">
        <v>0.95</v>
      </c>
    </row>
    <row r="143" spans="1:19" ht="12.75" hidden="1" thickBot="1">
      <c r="A143" s="124" t="s">
        <v>41</v>
      </c>
      <c r="B143" s="125"/>
      <c r="C143" s="125"/>
      <c r="D143" s="125"/>
      <c r="E143" s="125"/>
      <c r="F143" s="125"/>
      <c r="G143" s="125"/>
      <c r="H143" s="125"/>
      <c r="I143" s="125"/>
      <c r="J143" s="125"/>
      <c r="K143" s="61"/>
      <c r="L143" s="61"/>
      <c r="M143" s="61"/>
      <c r="N143" s="61"/>
      <c r="O143" s="61"/>
      <c r="P143" s="81"/>
      <c r="Q143" s="67">
        <v>1.15</v>
      </c>
      <c r="R143" s="67">
        <v>1.1</v>
      </c>
      <c r="S143" s="67">
        <v>0.95</v>
      </c>
    </row>
    <row r="144" spans="1:19" ht="12" hidden="1">
      <c r="A144" s="126" t="s">
        <v>45</v>
      </c>
      <c r="B144" s="49" t="s">
        <v>18</v>
      </c>
      <c r="C144" s="50" t="s">
        <v>7</v>
      </c>
      <c r="D144" s="51">
        <f>E144*21</f>
        <v>18291</v>
      </c>
      <c r="E144" s="51">
        <f>ROUND(E96*0.9,0)</f>
        <v>871</v>
      </c>
      <c r="F144" s="52">
        <f>ROUND(D144*1.05+750,0)</f>
        <v>19956</v>
      </c>
      <c r="G144" s="52">
        <f>H144*21</f>
        <v>12264</v>
      </c>
      <c r="H144" s="52">
        <v>584</v>
      </c>
      <c r="I144" s="52">
        <f>J144*21</f>
        <v>13490.400000000001</v>
      </c>
      <c r="J144" s="69">
        <f>H144*1.1</f>
        <v>642.4000000000001</v>
      </c>
      <c r="K144" s="70">
        <f t="shared" si="17"/>
        <v>15540</v>
      </c>
      <c r="L144" s="71">
        <v>740</v>
      </c>
      <c r="M144" s="70">
        <f t="shared" si="18"/>
        <v>17115</v>
      </c>
      <c r="N144" s="71">
        <v>815</v>
      </c>
      <c r="O144" s="70">
        <f t="shared" si="19"/>
        <v>16275</v>
      </c>
      <c r="P144" s="71">
        <v>775</v>
      </c>
      <c r="Q144" s="67">
        <v>1.15</v>
      </c>
      <c r="R144" s="67">
        <v>1.1</v>
      </c>
      <c r="S144" s="67">
        <v>0.95</v>
      </c>
    </row>
    <row r="145" spans="1:19" ht="12" hidden="1">
      <c r="A145" s="127"/>
      <c r="B145" s="49" t="s">
        <v>19</v>
      </c>
      <c r="C145" s="50" t="s">
        <v>9</v>
      </c>
      <c r="D145" s="51">
        <f aca="true" t="shared" si="31" ref="D145:D157">E145*21</f>
        <v>17871</v>
      </c>
      <c r="E145" s="51">
        <f aca="true" t="shared" si="32" ref="E145:E157">ROUND(E97*0.9,0)</f>
        <v>851</v>
      </c>
      <c r="F145" s="52">
        <f aca="true" t="shared" si="33" ref="F145:F157">ROUND(D145*1.05+750,0)</f>
        <v>19515</v>
      </c>
      <c r="G145" s="52">
        <f aca="true" t="shared" si="34" ref="G145:G157">H145*21</f>
        <v>9912</v>
      </c>
      <c r="H145" s="52">
        <v>472</v>
      </c>
      <c r="I145" s="52">
        <f aca="true" t="shared" si="35" ref="I145:I157">J145*21</f>
        <v>10903.2</v>
      </c>
      <c r="J145" s="69">
        <f aca="true" t="shared" si="36" ref="J145:J157">H145*1.1</f>
        <v>519.2</v>
      </c>
      <c r="K145" s="72">
        <f t="shared" si="17"/>
        <v>12180</v>
      </c>
      <c r="L145" s="73">
        <v>580</v>
      </c>
      <c r="M145" s="72">
        <f t="shared" si="18"/>
        <v>13440</v>
      </c>
      <c r="N145" s="73">
        <v>640</v>
      </c>
      <c r="O145" s="72">
        <f t="shared" si="19"/>
        <v>12810</v>
      </c>
      <c r="P145" s="73">
        <v>610</v>
      </c>
      <c r="Q145" s="67">
        <v>1.15</v>
      </c>
      <c r="R145" s="67">
        <v>1.1</v>
      </c>
      <c r="S145" s="67">
        <v>0.95</v>
      </c>
    </row>
    <row r="146" spans="1:19" ht="12" hidden="1">
      <c r="A146" s="127"/>
      <c r="B146" s="49" t="s">
        <v>20</v>
      </c>
      <c r="C146" s="50" t="s">
        <v>11</v>
      </c>
      <c r="D146" s="51">
        <f t="shared" si="31"/>
        <v>19320</v>
      </c>
      <c r="E146" s="51">
        <f t="shared" si="32"/>
        <v>920</v>
      </c>
      <c r="F146" s="52">
        <f t="shared" si="33"/>
        <v>21036</v>
      </c>
      <c r="G146" s="52">
        <f t="shared" si="34"/>
        <v>16128</v>
      </c>
      <c r="H146" s="52">
        <v>768</v>
      </c>
      <c r="I146" s="52">
        <f t="shared" si="35"/>
        <v>17740.800000000003</v>
      </c>
      <c r="J146" s="69">
        <f t="shared" si="36"/>
        <v>844.8000000000001</v>
      </c>
      <c r="K146" s="72">
        <f t="shared" si="17"/>
        <v>20475</v>
      </c>
      <c r="L146" s="73">
        <v>975</v>
      </c>
      <c r="M146" s="72">
        <f t="shared" si="18"/>
        <v>22575</v>
      </c>
      <c r="N146" s="73">
        <v>1075</v>
      </c>
      <c r="O146" s="72">
        <f t="shared" si="19"/>
        <v>21525</v>
      </c>
      <c r="P146" s="73">
        <v>1025</v>
      </c>
      <c r="Q146" s="67">
        <v>1.15</v>
      </c>
      <c r="R146" s="67">
        <v>1.1</v>
      </c>
      <c r="S146" s="67">
        <v>0.95</v>
      </c>
    </row>
    <row r="147" spans="1:19" ht="12" hidden="1">
      <c r="A147" s="127"/>
      <c r="B147" s="49" t="s">
        <v>20</v>
      </c>
      <c r="C147" s="50" t="s">
        <v>12</v>
      </c>
      <c r="D147" s="51">
        <f t="shared" si="31"/>
        <v>20202</v>
      </c>
      <c r="E147" s="51">
        <f t="shared" si="32"/>
        <v>962</v>
      </c>
      <c r="F147" s="52">
        <f t="shared" si="33"/>
        <v>21962</v>
      </c>
      <c r="G147" s="52">
        <f t="shared" si="34"/>
        <v>15624</v>
      </c>
      <c r="H147" s="52">
        <v>744</v>
      </c>
      <c r="I147" s="52">
        <f t="shared" si="35"/>
        <v>17186.4</v>
      </c>
      <c r="J147" s="69">
        <f t="shared" si="36"/>
        <v>818.4000000000001</v>
      </c>
      <c r="K147" s="72">
        <f t="shared" si="17"/>
        <v>19845</v>
      </c>
      <c r="L147" s="73">
        <v>945</v>
      </c>
      <c r="M147" s="72">
        <f t="shared" si="18"/>
        <v>21840</v>
      </c>
      <c r="N147" s="73">
        <v>1040</v>
      </c>
      <c r="O147" s="72">
        <f t="shared" si="19"/>
        <v>20790</v>
      </c>
      <c r="P147" s="73">
        <v>990</v>
      </c>
      <c r="Q147" s="67">
        <v>1.15</v>
      </c>
      <c r="R147" s="67">
        <v>1.1</v>
      </c>
      <c r="S147" s="67">
        <v>0.95</v>
      </c>
    </row>
    <row r="148" spans="1:19" ht="12" hidden="1">
      <c r="A148" s="127"/>
      <c r="B148" s="49" t="s">
        <v>21</v>
      </c>
      <c r="C148" s="50" t="s">
        <v>22</v>
      </c>
      <c r="D148" s="51">
        <f t="shared" si="31"/>
        <v>24255</v>
      </c>
      <c r="E148" s="51">
        <f t="shared" si="32"/>
        <v>1155</v>
      </c>
      <c r="F148" s="52">
        <f t="shared" si="33"/>
        <v>26218</v>
      </c>
      <c r="G148" s="52">
        <f t="shared" si="34"/>
        <v>17304</v>
      </c>
      <c r="H148" s="52">
        <v>824</v>
      </c>
      <c r="I148" s="52">
        <f t="shared" si="35"/>
        <v>19034.4</v>
      </c>
      <c r="J148" s="69">
        <f t="shared" si="36"/>
        <v>906.4000000000001</v>
      </c>
      <c r="K148" s="72">
        <f t="shared" si="17"/>
        <v>21945</v>
      </c>
      <c r="L148" s="73">
        <v>1045</v>
      </c>
      <c r="M148" s="72">
        <f t="shared" si="18"/>
        <v>24150</v>
      </c>
      <c r="N148" s="73">
        <v>1150</v>
      </c>
      <c r="O148" s="72">
        <f t="shared" si="19"/>
        <v>22995</v>
      </c>
      <c r="P148" s="73">
        <v>1095</v>
      </c>
      <c r="Q148" s="67">
        <v>1.15</v>
      </c>
      <c r="R148" s="67">
        <v>1.1</v>
      </c>
      <c r="S148" s="67">
        <v>0.95</v>
      </c>
    </row>
    <row r="149" spans="1:19" ht="41.25" customHeight="1" hidden="1">
      <c r="A149" s="127"/>
      <c r="B149" s="49" t="s">
        <v>21</v>
      </c>
      <c r="C149" s="50" t="s">
        <v>23</v>
      </c>
      <c r="D149" s="51">
        <f t="shared" si="31"/>
        <v>33054</v>
      </c>
      <c r="E149" s="51">
        <f t="shared" si="32"/>
        <v>1574</v>
      </c>
      <c r="F149" s="52">
        <f t="shared" si="33"/>
        <v>35457</v>
      </c>
      <c r="G149" s="52">
        <f t="shared" si="34"/>
        <v>18354</v>
      </c>
      <c r="H149" s="52">
        <v>874</v>
      </c>
      <c r="I149" s="52">
        <f t="shared" si="35"/>
        <v>20189.4</v>
      </c>
      <c r="J149" s="69">
        <f t="shared" si="36"/>
        <v>961.4000000000001</v>
      </c>
      <c r="K149" s="72">
        <f t="shared" si="17"/>
        <v>23310</v>
      </c>
      <c r="L149" s="73">
        <v>1110</v>
      </c>
      <c r="M149" s="72">
        <f t="shared" si="18"/>
        <v>25725</v>
      </c>
      <c r="N149" s="73">
        <v>1225</v>
      </c>
      <c r="O149" s="72">
        <f t="shared" si="19"/>
        <v>24465</v>
      </c>
      <c r="P149" s="73">
        <v>1165</v>
      </c>
      <c r="Q149" s="67">
        <v>1.15</v>
      </c>
      <c r="R149" s="67">
        <v>1.1</v>
      </c>
      <c r="S149" s="67">
        <v>0.95</v>
      </c>
    </row>
    <row r="150" spans="1:19" ht="24" hidden="1">
      <c r="A150" s="127"/>
      <c r="B150" s="49" t="s">
        <v>31</v>
      </c>
      <c r="C150" s="50" t="s">
        <v>24</v>
      </c>
      <c r="D150" s="51">
        <f t="shared" si="31"/>
        <v>61971</v>
      </c>
      <c r="E150" s="51">
        <f t="shared" si="32"/>
        <v>2951</v>
      </c>
      <c r="F150" s="52">
        <f t="shared" si="33"/>
        <v>65820</v>
      </c>
      <c r="G150" s="52">
        <f t="shared" si="34"/>
        <v>23079</v>
      </c>
      <c r="H150" s="52">
        <v>1099</v>
      </c>
      <c r="I150" s="52">
        <f t="shared" si="35"/>
        <v>25386.9</v>
      </c>
      <c r="J150" s="69">
        <f t="shared" si="36"/>
        <v>1208.9</v>
      </c>
      <c r="K150" s="72">
        <f t="shared" si="17"/>
        <v>29190</v>
      </c>
      <c r="L150" s="73">
        <v>1390</v>
      </c>
      <c r="M150" s="72">
        <f t="shared" si="18"/>
        <v>32130</v>
      </c>
      <c r="N150" s="73">
        <v>1530</v>
      </c>
      <c r="O150" s="72">
        <f t="shared" si="19"/>
        <v>30555</v>
      </c>
      <c r="P150" s="73">
        <v>1455</v>
      </c>
      <c r="Q150" s="67">
        <v>1.15</v>
      </c>
      <c r="R150" s="67">
        <v>1.1</v>
      </c>
      <c r="S150" s="67">
        <v>0.95</v>
      </c>
    </row>
    <row r="151" spans="1:19" ht="12" hidden="1">
      <c r="A151" s="127"/>
      <c r="B151" s="49" t="s">
        <v>32</v>
      </c>
      <c r="C151" s="50" t="s">
        <v>24</v>
      </c>
      <c r="D151" s="51">
        <f t="shared" si="31"/>
        <v>37338</v>
      </c>
      <c r="E151" s="51">
        <f t="shared" si="32"/>
        <v>1778</v>
      </c>
      <c r="F151" s="52">
        <f t="shared" si="33"/>
        <v>39955</v>
      </c>
      <c r="G151" s="52">
        <f t="shared" si="34"/>
        <v>33348</v>
      </c>
      <c r="H151" s="52">
        <v>1588</v>
      </c>
      <c r="I151" s="52">
        <f t="shared" si="35"/>
        <v>36682.8</v>
      </c>
      <c r="J151" s="69">
        <f t="shared" si="36"/>
        <v>1746.8000000000002</v>
      </c>
      <c r="K151" s="72">
        <f t="shared" si="17"/>
        <v>42210</v>
      </c>
      <c r="L151" s="73">
        <v>2010</v>
      </c>
      <c r="M151" s="72">
        <f t="shared" si="18"/>
        <v>46515</v>
      </c>
      <c r="N151" s="73">
        <v>2215</v>
      </c>
      <c r="O151" s="72">
        <f t="shared" si="19"/>
        <v>44205</v>
      </c>
      <c r="P151" s="73">
        <v>2105</v>
      </c>
      <c r="Q151" s="67">
        <v>1.15</v>
      </c>
      <c r="R151" s="67">
        <v>1.1</v>
      </c>
      <c r="S151" s="67">
        <v>0.95</v>
      </c>
    </row>
    <row r="152" spans="1:19" ht="12" hidden="1">
      <c r="A152" s="127"/>
      <c r="B152" s="49" t="s">
        <v>33</v>
      </c>
      <c r="C152" s="50" t="s">
        <v>25</v>
      </c>
      <c r="D152" s="51">
        <f t="shared" si="31"/>
        <v>21231</v>
      </c>
      <c r="E152" s="51">
        <f t="shared" si="32"/>
        <v>1011</v>
      </c>
      <c r="F152" s="52">
        <f t="shared" si="33"/>
        <v>23043</v>
      </c>
      <c r="G152" s="52">
        <f t="shared" si="34"/>
        <v>67074</v>
      </c>
      <c r="H152" s="52">
        <v>3194</v>
      </c>
      <c r="I152" s="52">
        <f t="shared" si="35"/>
        <v>73781.40000000001</v>
      </c>
      <c r="J152" s="69">
        <f t="shared" si="36"/>
        <v>3513.4</v>
      </c>
      <c r="K152" s="72">
        <f t="shared" si="17"/>
        <v>84840</v>
      </c>
      <c r="L152" s="73">
        <v>4040</v>
      </c>
      <c r="M152" s="72">
        <f t="shared" si="18"/>
        <v>93345</v>
      </c>
      <c r="N152" s="73">
        <v>4445</v>
      </c>
      <c r="O152" s="72">
        <f t="shared" si="19"/>
        <v>88725</v>
      </c>
      <c r="P152" s="73">
        <v>4225</v>
      </c>
      <c r="Q152" s="67">
        <v>1.15</v>
      </c>
      <c r="R152" s="67">
        <v>1.1</v>
      </c>
      <c r="S152" s="67">
        <v>0.95</v>
      </c>
    </row>
    <row r="153" spans="1:19" ht="24" hidden="1">
      <c r="A153" s="127"/>
      <c r="B153" s="49" t="s">
        <v>31</v>
      </c>
      <c r="C153" s="50" t="s">
        <v>25</v>
      </c>
      <c r="D153" s="51">
        <f t="shared" si="31"/>
        <v>30345</v>
      </c>
      <c r="E153" s="51">
        <f t="shared" si="32"/>
        <v>1445</v>
      </c>
      <c r="F153" s="52">
        <f t="shared" si="33"/>
        <v>32612</v>
      </c>
      <c r="G153" s="52">
        <f t="shared" si="34"/>
        <v>38346</v>
      </c>
      <c r="H153" s="52">
        <v>1826</v>
      </c>
      <c r="I153" s="52">
        <f t="shared" si="35"/>
        <v>42180.600000000006</v>
      </c>
      <c r="J153" s="69">
        <f t="shared" si="36"/>
        <v>2008.6000000000001</v>
      </c>
      <c r="K153" s="72">
        <f t="shared" si="17"/>
        <v>48510</v>
      </c>
      <c r="L153" s="73">
        <v>2310</v>
      </c>
      <c r="M153" s="72">
        <f t="shared" si="18"/>
        <v>53445</v>
      </c>
      <c r="N153" s="73">
        <v>2545</v>
      </c>
      <c r="O153" s="72">
        <f t="shared" si="19"/>
        <v>50820</v>
      </c>
      <c r="P153" s="73">
        <v>2420</v>
      </c>
      <c r="Q153" s="67">
        <v>1.15</v>
      </c>
      <c r="R153" s="67">
        <v>1.1</v>
      </c>
      <c r="S153" s="67">
        <v>0.95</v>
      </c>
    </row>
    <row r="154" spans="1:19" ht="12" hidden="1">
      <c r="A154" s="127"/>
      <c r="B154" s="49" t="s">
        <v>13</v>
      </c>
      <c r="C154" s="50" t="s">
        <v>14</v>
      </c>
      <c r="D154" s="51">
        <f t="shared" si="31"/>
        <v>58212</v>
      </c>
      <c r="E154" s="51">
        <f t="shared" si="32"/>
        <v>2772</v>
      </c>
      <c r="F154" s="52">
        <f t="shared" si="33"/>
        <v>61873</v>
      </c>
      <c r="G154" s="52">
        <f t="shared" si="34"/>
        <v>19551</v>
      </c>
      <c r="H154" s="52">
        <v>931</v>
      </c>
      <c r="I154" s="52">
        <f t="shared" si="35"/>
        <v>21506.100000000002</v>
      </c>
      <c r="J154" s="69">
        <f t="shared" si="36"/>
        <v>1024.1000000000001</v>
      </c>
      <c r="K154" s="72">
        <f t="shared" si="17"/>
        <v>24780</v>
      </c>
      <c r="L154" s="73">
        <v>1180</v>
      </c>
      <c r="M154" s="72">
        <f t="shared" si="18"/>
        <v>27300</v>
      </c>
      <c r="N154" s="73">
        <v>1300</v>
      </c>
      <c r="O154" s="72">
        <f t="shared" si="19"/>
        <v>25935</v>
      </c>
      <c r="P154" s="73">
        <f>N154*S154</f>
        <v>1235</v>
      </c>
      <c r="Q154" s="67">
        <v>1.15</v>
      </c>
      <c r="R154" s="67">
        <v>1.1</v>
      </c>
      <c r="S154" s="67">
        <v>0.95</v>
      </c>
    </row>
    <row r="155" spans="1:19" ht="12" hidden="1">
      <c r="A155" s="127"/>
      <c r="B155" s="49" t="s">
        <v>30</v>
      </c>
      <c r="C155" s="50" t="s">
        <v>14</v>
      </c>
      <c r="D155" s="51">
        <f t="shared" si="31"/>
        <v>35091</v>
      </c>
      <c r="E155" s="51">
        <f t="shared" si="32"/>
        <v>1671</v>
      </c>
      <c r="F155" s="52">
        <f t="shared" si="33"/>
        <v>37596</v>
      </c>
      <c r="G155" s="52">
        <f t="shared" si="34"/>
        <v>30177</v>
      </c>
      <c r="H155" s="52">
        <v>1437</v>
      </c>
      <c r="I155" s="52">
        <f t="shared" si="35"/>
        <v>33194.700000000004</v>
      </c>
      <c r="J155" s="69">
        <f t="shared" si="36"/>
        <v>1580.7</v>
      </c>
      <c r="K155" s="72">
        <f t="shared" si="17"/>
        <v>38220</v>
      </c>
      <c r="L155" s="73">
        <v>1820</v>
      </c>
      <c r="M155" s="72">
        <f t="shared" si="18"/>
        <v>42105</v>
      </c>
      <c r="N155" s="73">
        <v>2005</v>
      </c>
      <c r="O155" s="72">
        <f t="shared" si="19"/>
        <v>40005</v>
      </c>
      <c r="P155" s="73">
        <v>1905</v>
      </c>
      <c r="Q155" s="67">
        <v>1.15</v>
      </c>
      <c r="R155" s="67">
        <v>1.1</v>
      </c>
      <c r="S155" s="67">
        <v>0.95</v>
      </c>
    </row>
    <row r="156" spans="1:19" ht="26.25" customHeight="1" hidden="1">
      <c r="A156" s="127"/>
      <c r="B156" s="49" t="s">
        <v>34</v>
      </c>
      <c r="C156" s="50" t="s">
        <v>26</v>
      </c>
      <c r="D156" s="51">
        <f t="shared" si="31"/>
        <v>0</v>
      </c>
      <c r="E156" s="51">
        <f t="shared" si="32"/>
        <v>0</v>
      </c>
      <c r="F156" s="52">
        <f t="shared" si="33"/>
        <v>750</v>
      </c>
      <c r="G156" s="52">
        <f t="shared" si="34"/>
        <v>62685</v>
      </c>
      <c r="H156" s="52">
        <v>2985</v>
      </c>
      <c r="I156" s="52">
        <f t="shared" si="35"/>
        <v>68953.50000000001</v>
      </c>
      <c r="J156" s="69">
        <f t="shared" si="36"/>
        <v>3283.5000000000005</v>
      </c>
      <c r="K156" s="72">
        <f>L156*21</f>
        <v>79380</v>
      </c>
      <c r="L156" s="73">
        <v>3780</v>
      </c>
      <c r="M156" s="72">
        <f>N156*21</f>
        <v>87360</v>
      </c>
      <c r="N156" s="73">
        <v>4160</v>
      </c>
      <c r="O156" s="72">
        <f>P156*21</f>
        <v>83055</v>
      </c>
      <c r="P156" s="73">
        <v>3955</v>
      </c>
      <c r="Q156" s="67">
        <v>1.15</v>
      </c>
      <c r="R156" s="67">
        <v>1.1</v>
      </c>
      <c r="S156" s="67">
        <v>0.95</v>
      </c>
    </row>
    <row r="157" spans="1:19" ht="24.75" hidden="1" thickBot="1">
      <c r="A157" s="128"/>
      <c r="B157" s="85" t="s">
        <v>35</v>
      </c>
      <c r="C157" s="86" t="s">
        <v>26</v>
      </c>
      <c r="D157" s="87">
        <f t="shared" si="31"/>
        <v>12999</v>
      </c>
      <c r="E157" s="87">
        <f t="shared" si="32"/>
        <v>619</v>
      </c>
      <c r="F157" s="88">
        <f t="shared" si="33"/>
        <v>14399</v>
      </c>
      <c r="G157" s="88">
        <f t="shared" si="34"/>
        <v>35721</v>
      </c>
      <c r="H157" s="88">
        <v>1701</v>
      </c>
      <c r="I157" s="88">
        <f t="shared" si="35"/>
        <v>39293.100000000006</v>
      </c>
      <c r="J157" s="89">
        <f t="shared" si="36"/>
        <v>1871.1000000000001</v>
      </c>
      <c r="K157" s="74">
        <f>L157*21</f>
        <v>45255</v>
      </c>
      <c r="L157" s="75">
        <v>2155</v>
      </c>
      <c r="M157" s="74">
        <f>N157*21</f>
        <v>49770</v>
      </c>
      <c r="N157" s="75">
        <v>2370</v>
      </c>
      <c r="O157" s="74">
        <f>P157*21</f>
        <v>47355</v>
      </c>
      <c r="P157" s="75">
        <v>2255</v>
      </c>
      <c r="Q157" s="67">
        <v>1.15</v>
      </c>
      <c r="R157" s="67">
        <v>1.1</v>
      </c>
      <c r="S157" s="67">
        <v>0.95</v>
      </c>
    </row>
    <row r="158" spans="6:19" ht="10.5" customHeight="1">
      <c r="F158" s="63"/>
      <c r="G158" s="63"/>
      <c r="Q158" s="67"/>
      <c r="R158" s="67"/>
      <c r="S158" s="67"/>
    </row>
    <row r="159" spans="1:19" ht="15" hidden="1">
      <c r="A159" s="97" t="s">
        <v>48</v>
      </c>
      <c r="B159" s="97"/>
      <c r="C159" s="98" t="s">
        <v>79</v>
      </c>
      <c r="D159" s="97"/>
      <c r="E159" s="97"/>
      <c r="F159" s="99"/>
      <c r="G159" s="99"/>
      <c r="H159" s="97"/>
      <c r="I159" s="97"/>
      <c r="J159" s="97"/>
      <c r="K159" s="97"/>
      <c r="L159" s="97"/>
      <c r="M159" s="97"/>
      <c r="Q159" s="67"/>
      <c r="R159" s="67"/>
      <c r="S159" s="67"/>
    </row>
    <row r="160" spans="1:19" ht="15.75" hidden="1">
      <c r="A160" s="97"/>
      <c r="B160" s="100" t="s">
        <v>42</v>
      </c>
      <c r="C160" s="97" t="s">
        <v>49</v>
      </c>
      <c r="D160" s="97"/>
      <c r="E160" s="97"/>
      <c r="F160" s="97" t="s">
        <v>50</v>
      </c>
      <c r="G160" s="99"/>
      <c r="H160" s="97"/>
      <c r="I160" s="97"/>
      <c r="J160" s="97"/>
      <c r="K160" s="97"/>
      <c r="L160" s="97"/>
      <c r="M160" s="97"/>
      <c r="Q160" s="67"/>
      <c r="R160" s="67"/>
      <c r="S160" s="67"/>
    </row>
    <row r="161" spans="1:19" ht="15">
      <c r="A161" s="97"/>
      <c r="B161" s="97"/>
      <c r="C161" s="97"/>
      <c r="D161" s="97"/>
      <c r="E161" s="97"/>
      <c r="F161" s="99"/>
      <c r="G161" s="99"/>
      <c r="H161" s="97"/>
      <c r="I161" s="97"/>
      <c r="J161" s="97"/>
      <c r="K161" s="97"/>
      <c r="L161" s="97"/>
      <c r="M161" s="97"/>
      <c r="Q161" s="67"/>
      <c r="R161" s="67"/>
      <c r="S161" s="67"/>
    </row>
    <row r="162" spans="1:19" ht="15">
      <c r="A162" s="97" t="s">
        <v>57</v>
      </c>
      <c r="B162" s="97"/>
      <c r="C162" s="98" t="s">
        <v>80</v>
      </c>
      <c r="D162" s="97"/>
      <c r="E162" s="97"/>
      <c r="F162" s="99"/>
      <c r="G162" s="99"/>
      <c r="H162" s="97"/>
      <c r="I162" s="97"/>
      <c r="J162" s="97"/>
      <c r="K162" s="97"/>
      <c r="L162" s="97"/>
      <c r="M162" s="97"/>
      <c r="Q162" s="67"/>
      <c r="R162" s="67"/>
      <c r="S162" s="67"/>
    </row>
    <row r="163" spans="1:19" ht="15.75">
      <c r="A163" s="101"/>
      <c r="B163" s="100" t="s">
        <v>53</v>
      </c>
      <c r="C163" s="97" t="s">
        <v>51</v>
      </c>
      <c r="D163" s="97"/>
      <c r="E163" s="97"/>
      <c r="F163" s="99"/>
      <c r="G163" s="99"/>
      <c r="H163" s="97"/>
      <c r="I163" s="97"/>
      <c r="J163" s="97"/>
      <c r="K163" s="97"/>
      <c r="L163" s="97"/>
      <c r="M163" s="97"/>
      <c r="Q163" s="67"/>
      <c r="R163" s="67"/>
      <c r="S163" s="67"/>
    </row>
    <row r="164" spans="4:19" ht="12">
      <c r="D164" s="67"/>
      <c r="E164" s="67"/>
      <c r="F164" s="68"/>
      <c r="G164" s="68"/>
      <c r="H164" s="67"/>
      <c r="I164" s="67"/>
      <c r="J164" s="67"/>
      <c r="Q164" s="67"/>
      <c r="R164" s="67"/>
      <c r="S164" s="67"/>
    </row>
    <row r="165" spans="2:19" ht="12.75">
      <c r="B165" s="117" t="s">
        <v>82</v>
      </c>
      <c r="D165" s="67"/>
      <c r="E165" s="67"/>
      <c r="F165" s="68"/>
      <c r="G165" s="68"/>
      <c r="H165" s="67"/>
      <c r="I165" s="67"/>
      <c r="J165" s="67"/>
      <c r="Q165" s="67"/>
      <c r="R165" s="67"/>
      <c r="S165" s="67"/>
    </row>
    <row r="166" ht="10.5" customHeight="1"/>
    <row r="167" ht="12" hidden="1"/>
    <row r="168" spans="2:11" s="65" customFormat="1" ht="12.75" hidden="1">
      <c r="B168" s="90" t="s">
        <v>67</v>
      </c>
      <c r="C168" s="90" t="s">
        <v>43</v>
      </c>
      <c r="K168" s="42"/>
    </row>
  </sheetData>
  <mergeCells count="29">
    <mergeCell ref="A1:P2"/>
    <mergeCell ref="A3:P23"/>
    <mergeCell ref="O24:P24"/>
    <mergeCell ref="B26:J26"/>
    <mergeCell ref="A27:A31"/>
    <mergeCell ref="B32:J32"/>
    <mergeCell ref="A24:C24"/>
    <mergeCell ref="I24:J24"/>
    <mergeCell ref="K24:L24"/>
    <mergeCell ref="M24:N24"/>
    <mergeCell ref="A33:A47"/>
    <mergeCell ref="B47:J47"/>
    <mergeCell ref="A48:A61"/>
    <mergeCell ref="B62:J62"/>
    <mergeCell ref="A63:A76"/>
    <mergeCell ref="B77:J77"/>
    <mergeCell ref="A79:A92"/>
    <mergeCell ref="B93:J93"/>
    <mergeCell ref="A94:A107"/>
    <mergeCell ref="B108:J108"/>
    <mergeCell ref="A109:A122"/>
    <mergeCell ref="B126:B127"/>
    <mergeCell ref="C126:C127"/>
    <mergeCell ref="G126:H126"/>
    <mergeCell ref="I126:J126"/>
    <mergeCell ref="B128:J128"/>
    <mergeCell ref="A129:A142"/>
    <mergeCell ref="A143:J143"/>
    <mergeCell ref="A144:A15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5"/>
  <sheetViews>
    <sheetView view="pageBreakPreview" zoomScale="75" zoomScaleNormal="91" zoomScaleSheetLayoutView="75" workbookViewId="0" topLeftCell="A13">
      <selection activeCell="R28" sqref="R28"/>
    </sheetView>
  </sheetViews>
  <sheetFormatPr defaultColWidth="9.00390625" defaultRowHeight="12.75"/>
  <cols>
    <col min="1" max="1" width="4.875" style="42" customWidth="1"/>
    <col min="2" max="2" width="51.25390625" style="42" customWidth="1"/>
    <col min="3" max="3" width="25.375" style="42" customWidth="1"/>
    <col min="4" max="4" width="9.125" style="42" hidden="1" customWidth="1"/>
    <col min="5" max="5" width="9.75390625" style="42" hidden="1" customWidth="1"/>
    <col min="6" max="6" width="9.125" style="42" hidden="1" customWidth="1"/>
    <col min="7" max="7" width="7.75390625" style="42" hidden="1" customWidth="1"/>
    <col min="8" max="8" width="9.375" style="42" hidden="1" customWidth="1"/>
    <col min="9" max="9" width="7.875" style="42" customWidth="1"/>
    <col min="10" max="10" width="9.75390625" style="42" customWidth="1"/>
    <col min="11" max="16384" width="9.125" style="42" customWidth="1"/>
  </cols>
  <sheetData>
    <row r="1" spans="1:10" ht="39.75" customHeight="1" hidden="1">
      <c r="A1" s="168" t="s">
        <v>47</v>
      </c>
      <c r="B1" s="169"/>
      <c r="C1" s="169"/>
      <c r="D1" s="169"/>
      <c r="E1" s="169"/>
      <c r="F1" s="169"/>
      <c r="G1" s="169"/>
      <c r="H1" s="169"/>
      <c r="I1" s="170"/>
      <c r="J1" s="170"/>
    </row>
    <row r="2" spans="1:10" ht="12" hidden="1">
      <c r="A2" s="169"/>
      <c r="B2" s="169"/>
      <c r="C2" s="169"/>
      <c r="D2" s="169"/>
      <c r="E2" s="169"/>
      <c r="F2" s="169"/>
      <c r="G2" s="169"/>
      <c r="H2" s="169"/>
      <c r="I2" s="170"/>
      <c r="J2" s="170"/>
    </row>
    <row r="3" spans="1:10" ht="10.5" customHeight="1" hidden="1">
      <c r="A3" s="171" t="s">
        <v>56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12" hidden="1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ht="12" hidden="1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2" hidden="1">
      <c r="A6" s="170"/>
      <c r="B6" s="170"/>
      <c r="C6" s="170"/>
      <c r="D6" s="170"/>
      <c r="E6" s="170"/>
      <c r="F6" s="170"/>
      <c r="G6" s="170"/>
      <c r="H6" s="170"/>
      <c r="I6" s="170"/>
      <c r="J6" s="170"/>
    </row>
    <row r="7" spans="1:10" ht="12" hidden="1">
      <c r="A7" s="170"/>
      <c r="B7" s="170"/>
      <c r="C7" s="170"/>
      <c r="D7" s="170"/>
      <c r="E7" s="170"/>
      <c r="F7" s="170"/>
      <c r="G7" s="170"/>
      <c r="H7" s="170"/>
      <c r="I7" s="170"/>
      <c r="J7" s="170"/>
    </row>
    <row r="8" spans="1:10" ht="12" hidden="1">
      <c r="A8" s="170"/>
      <c r="B8" s="170"/>
      <c r="C8" s="170"/>
      <c r="D8" s="170"/>
      <c r="E8" s="170"/>
      <c r="F8" s="170"/>
      <c r="G8" s="170"/>
      <c r="H8" s="170"/>
      <c r="I8" s="170"/>
      <c r="J8" s="170"/>
    </row>
    <row r="9" spans="1:10" ht="12" hidden="1">
      <c r="A9" s="170"/>
      <c r="B9" s="170"/>
      <c r="C9" s="170"/>
      <c r="D9" s="170"/>
      <c r="E9" s="170"/>
      <c r="F9" s="170"/>
      <c r="G9" s="170"/>
      <c r="H9" s="170"/>
      <c r="I9" s="170"/>
      <c r="J9" s="170"/>
    </row>
    <row r="10" spans="1:10" ht="12" hidden="1">
      <c r="A10" s="170"/>
      <c r="B10" s="170"/>
      <c r="C10" s="170"/>
      <c r="D10" s="170"/>
      <c r="E10" s="170"/>
      <c r="F10" s="170"/>
      <c r="G10" s="170"/>
      <c r="H10" s="170"/>
      <c r="I10" s="170"/>
      <c r="J10" s="170"/>
    </row>
    <row r="11" spans="1:10" ht="39.75" customHeight="1" hidden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</row>
    <row r="12" ht="12" hidden="1"/>
    <row r="13" spans="16:20" ht="12">
      <c r="P13" s="43" t="s">
        <v>58</v>
      </c>
      <c r="Q13" s="67"/>
      <c r="R13" s="67"/>
      <c r="S13" s="67"/>
      <c r="T13" s="67"/>
    </row>
    <row r="14" spans="16:20" ht="12">
      <c r="P14" s="43" t="s">
        <v>73</v>
      </c>
      <c r="Q14" s="67"/>
      <c r="R14" s="67"/>
      <c r="S14" s="67"/>
      <c r="T14" s="67"/>
    </row>
    <row r="15" spans="16:20" ht="12">
      <c r="P15" s="43" t="s">
        <v>74</v>
      </c>
      <c r="Q15" s="67"/>
      <c r="R15" s="67"/>
      <c r="S15" s="67"/>
      <c r="T15" s="67"/>
    </row>
    <row r="16" spans="16:20" ht="12">
      <c r="P16" s="43" t="s">
        <v>61</v>
      </c>
      <c r="Q16" s="67"/>
      <c r="R16" s="67"/>
      <c r="S16" s="67"/>
      <c r="T16" s="67"/>
    </row>
    <row r="17" spans="1:20" ht="12">
      <c r="A17" s="44" t="s">
        <v>62</v>
      </c>
      <c r="B17" s="45"/>
      <c r="C17" s="45"/>
      <c r="D17" s="45"/>
      <c r="E17" s="45"/>
      <c r="F17" s="45"/>
      <c r="G17" s="46"/>
      <c r="H17" s="46"/>
      <c r="I17" s="46"/>
      <c r="Q17" s="67"/>
      <c r="R17" s="67"/>
      <c r="S17" s="67"/>
      <c r="T17" s="67"/>
    </row>
    <row r="18" spans="1:20" ht="12">
      <c r="A18" s="172" t="s">
        <v>63</v>
      </c>
      <c r="B18" s="172"/>
      <c r="C18" s="172"/>
      <c r="D18" s="45"/>
      <c r="E18" s="45"/>
      <c r="F18" s="45"/>
      <c r="G18" s="45"/>
      <c r="H18" s="45"/>
      <c r="I18" s="45"/>
      <c r="Q18" s="67"/>
      <c r="R18" s="67"/>
      <c r="S18" s="67"/>
      <c r="T18" s="67"/>
    </row>
    <row r="19" spans="1:20" ht="12.75" thickBot="1">
      <c r="A19" s="173"/>
      <c r="B19" s="173"/>
      <c r="C19" s="173"/>
      <c r="D19" s="173"/>
      <c r="E19" s="173"/>
      <c r="F19" s="173"/>
      <c r="G19" s="46"/>
      <c r="H19" s="46"/>
      <c r="I19" s="46"/>
      <c r="Q19" s="67"/>
      <c r="R19" s="67"/>
      <c r="S19" s="67"/>
      <c r="T19" s="67"/>
    </row>
    <row r="20" spans="1:20" ht="12.75">
      <c r="A20" s="158" t="s">
        <v>77</v>
      </c>
      <c r="B20" s="159"/>
      <c r="C20" s="159"/>
      <c r="D20" s="76"/>
      <c r="E20" s="76"/>
      <c r="F20" s="76"/>
      <c r="G20" s="77"/>
      <c r="H20" s="77"/>
      <c r="I20" s="152" t="s">
        <v>69</v>
      </c>
      <c r="J20" s="160"/>
      <c r="K20" s="152" t="s">
        <v>70</v>
      </c>
      <c r="L20" s="160"/>
      <c r="M20" s="152" t="s">
        <v>71</v>
      </c>
      <c r="N20" s="160"/>
      <c r="O20" s="152" t="s">
        <v>72</v>
      </c>
      <c r="P20" s="153"/>
      <c r="Q20" s="67"/>
      <c r="R20" s="67"/>
      <c r="S20" s="67"/>
      <c r="T20" s="67"/>
    </row>
    <row r="21" spans="1:20" ht="24">
      <c r="A21" s="78"/>
      <c r="B21" s="47" t="s">
        <v>0</v>
      </c>
      <c r="C21" s="47" t="s">
        <v>1</v>
      </c>
      <c r="D21" s="48" t="s">
        <v>2</v>
      </c>
      <c r="E21" s="48" t="s">
        <v>3</v>
      </c>
      <c r="F21" s="48" t="s">
        <v>2</v>
      </c>
      <c r="G21" s="48" t="s">
        <v>2</v>
      </c>
      <c r="H21" s="48" t="s">
        <v>3</v>
      </c>
      <c r="I21" s="48" t="s">
        <v>2</v>
      </c>
      <c r="J21" s="48" t="s">
        <v>3</v>
      </c>
      <c r="K21" s="48" t="s">
        <v>2</v>
      </c>
      <c r="L21" s="48" t="s">
        <v>3</v>
      </c>
      <c r="M21" s="48" t="s">
        <v>2</v>
      </c>
      <c r="N21" s="48" t="s">
        <v>3</v>
      </c>
      <c r="O21" s="48" t="s">
        <v>2</v>
      </c>
      <c r="P21" s="79" t="s">
        <v>3</v>
      </c>
      <c r="Q21" s="67"/>
      <c r="R21" s="67"/>
      <c r="S21" s="67"/>
      <c r="T21" s="67"/>
    </row>
    <row r="22" spans="1:20" ht="13.5" thickBot="1">
      <c r="A22" s="80" t="s">
        <v>4</v>
      </c>
      <c r="B22" s="154" t="s">
        <v>5</v>
      </c>
      <c r="C22" s="147"/>
      <c r="D22" s="147"/>
      <c r="E22" s="147"/>
      <c r="F22" s="147"/>
      <c r="G22" s="147"/>
      <c r="H22" s="147"/>
      <c r="I22" s="147"/>
      <c r="J22" s="147"/>
      <c r="K22" s="61"/>
      <c r="L22" s="61"/>
      <c r="M22" s="61"/>
      <c r="N22" s="61"/>
      <c r="O22" s="61"/>
      <c r="P22" s="81"/>
      <c r="Q22" s="67"/>
      <c r="R22" s="67"/>
      <c r="S22" s="67"/>
      <c r="T22" s="67"/>
    </row>
    <row r="23" spans="1:20" ht="12">
      <c r="A23" s="110" t="s">
        <v>46</v>
      </c>
      <c r="B23" s="49" t="s">
        <v>6</v>
      </c>
      <c r="C23" s="50" t="s">
        <v>7</v>
      </c>
      <c r="D23" s="51">
        <v>39039</v>
      </c>
      <c r="E23" s="51">
        <v>1859</v>
      </c>
      <c r="F23" s="52">
        <v>41685</v>
      </c>
      <c r="G23" s="52">
        <f>H23*21</f>
        <v>40362</v>
      </c>
      <c r="H23" s="52">
        <v>1922</v>
      </c>
      <c r="I23" s="52">
        <f>J23*21</f>
        <v>44398.200000000004</v>
      </c>
      <c r="J23" s="69">
        <f>H23*1.1</f>
        <v>2114.2000000000003</v>
      </c>
      <c r="K23" s="70">
        <f>L23*21</f>
        <v>51030</v>
      </c>
      <c r="L23" s="71">
        <v>2430</v>
      </c>
      <c r="M23" s="70">
        <f>N23*21</f>
        <v>49875</v>
      </c>
      <c r="N23" s="71">
        <v>2375</v>
      </c>
      <c r="O23" s="70">
        <f>P23*21</f>
        <v>47460</v>
      </c>
      <c r="P23" s="71">
        <v>2260</v>
      </c>
      <c r="Q23" s="67">
        <v>1.15</v>
      </c>
      <c r="R23" s="67">
        <v>1.1</v>
      </c>
      <c r="S23" s="67">
        <v>0.95</v>
      </c>
      <c r="T23" s="67"/>
    </row>
    <row r="24" spans="1:20" ht="12">
      <c r="A24" s="110"/>
      <c r="B24" s="49" t="s">
        <v>8</v>
      </c>
      <c r="C24" s="50" t="s">
        <v>9</v>
      </c>
      <c r="D24" s="51">
        <v>34083</v>
      </c>
      <c r="E24" s="51">
        <v>1623</v>
      </c>
      <c r="F24" s="52">
        <v>36813</v>
      </c>
      <c r="G24" s="52">
        <f>H24*21</f>
        <v>35637</v>
      </c>
      <c r="H24" s="52">
        <v>1697</v>
      </c>
      <c r="I24" s="52">
        <f aca="true" t="shared" si="0" ref="I24:I72">J24*21</f>
        <v>39200.700000000004</v>
      </c>
      <c r="J24" s="69">
        <f>H24*1.1</f>
        <v>1866.7</v>
      </c>
      <c r="K24" s="72">
        <f aca="true" t="shared" si="1" ref="K24:K87">L24*21</f>
        <v>45150</v>
      </c>
      <c r="L24" s="73">
        <v>2150</v>
      </c>
      <c r="M24" s="72">
        <f aca="true" t="shared" si="2" ref="M24:M87">N24*21</f>
        <v>49665</v>
      </c>
      <c r="N24" s="73">
        <f>L24*R24</f>
        <v>2365</v>
      </c>
      <c r="O24" s="72">
        <f aca="true" t="shared" si="3" ref="O24:O87">P24*21</f>
        <v>47250</v>
      </c>
      <c r="P24" s="73">
        <v>2250</v>
      </c>
      <c r="Q24" s="67">
        <v>1.15</v>
      </c>
      <c r="R24" s="67">
        <v>1.1</v>
      </c>
      <c r="S24" s="67">
        <v>0.95</v>
      </c>
      <c r="T24" s="67"/>
    </row>
    <row r="25" spans="1:20" ht="12">
      <c r="A25" s="110"/>
      <c r="B25" s="49" t="s">
        <v>10</v>
      </c>
      <c r="C25" s="50" t="s">
        <v>11</v>
      </c>
      <c r="D25" s="51">
        <v>43323</v>
      </c>
      <c r="E25" s="51">
        <v>2063</v>
      </c>
      <c r="F25" s="52">
        <v>46368</v>
      </c>
      <c r="G25" s="52">
        <f>H25*21</f>
        <v>48090</v>
      </c>
      <c r="H25" s="52">
        <v>2290</v>
      </c>
      <c r="I25" s="52">
        <f t="shared" si="0"/>
        <v>52899</v>
      </c>
      <c r="J25" s="69">
        <f>H25*1.1</f>
        <v>2519</v>
      </c>
      <c r="K25" s="72">
        <f t="shared" si="1"/>
        <v>60900</v>
      </c>
      <c r="L25" s="73">
        <v>2900</v>
      </c>
      <c r="M25" s="72">
        <f t="shared" si="2"/>
        <v>66990.00000000001</v>
      </c>
      <c r="N25" s="73">
        <f>L25*R25</f>
        <v>3190.0000000000005</v>
      </c>
      <c r="O25" s="72">
        <f t="shared" si="3"/>
        <v>63630</v>
      </c>
      <c r="P25" s="73">
        <v>3030</v>
      </c>
      <c r="Q25" s="67">
        <v>1.15</v>
      </c>
      <c r="R25" s="67">
        <v>1.1</v>
      </c>
      <c r="S25" s="67">
        <v>0.95</v>
      </c>
      <c r="T25" s="67"/>
    </row>
    <row r="26" spans="1:20" ht="12">
      <c r="A26" s="110"/>
      <c r="B26" s="49" t="s">
        <v>10</v>
      </c>
      <c r="C26" s="50" t="s">
        <v>12</v>
      </c>
      <c r="D26" s="51">
        <v>42798</v>
      </c>
      <c r="E26" s="51">
        <v>2038</v>
      </c>
      <c r="F26" s="52">
        <v>45296.58</v>
      </c>
      <c r="G26" s="52">
        <f>H26*21</f>
        <v>47124</v>
      </c>
      <c r="H26" s="52">
        <v>2244</v>
      </c>
      <c r="I26" s="52">
        <f t="shared" si="0"/>
        <v>51836.4</v>
      </c>
      <c r="J26" s="69">
        <f>H26*1.1</f>
        <v>2468.4</v>
      </c>
      <c r="K26" s="72">
        <f t="shared" si="1"/>
        <v>59640</v>
      </c>
      <c r="L26" s="73">
        <v>2840</v>
      </c>
      <c r="M26" s="72">
        <f t="shared" si="2"/>
        <v>65625</v>
      </c>
      <c r="N26" s="73">
        <v>3125</v>
      </c>
      <c r="O26" s="72">
        <f t="shared" si="3"/>
        <v>62370</v>
      </c>
      <c r="P26" s="73">
        <v>2970</v>
      </c>
      <c r="Q26" s="67">
        <v>1.15</v>
      </c>
      <c r="R26" s="67">
        <v>1.1</v>
      </c>
      <c r="S26" s="67">
        <v>0.95</v>
      </c>
      <c r="T26" s="67"/>
    </row>
    <row r="27" spans="1:20" ht="12.75" thickBot="1">
      <c r="A27" s="110"/>
      <c r="B27" s="49" t="s">
        <v>13</v>
      </c>
      <c r="C27" s="50" t="s">
        <v>14</v>
      </c>
      <c r="D27" s="51">
        <v>51240</v>
      </c>
      <c r="E27" s="51">
        <v>2440</v>
      </c>
      <c r="F27" s="52">
        <v>54264</v>
      </c>
      <c r="G27" s="52">
        <f>H27*21</f>
        <v>54957</v>
      </c>
      <c r="H27" s="52">
        <v>2617</v>
      </c>
      <c r="I27" s="52">
        <f t="shared" si="0"/>
        <v>60452.700000000004</v>
      </c>
      <c r="J27" s="69">
        <f>H27*1.1</f>
        <v>2878.7000000000003</v>
      </c>
      <c r="K27" s="74">
        <f t="shared" si="1"/>
        <v>69510</v>
      </c>
      <c r="L27" s="75">
        <v>3310</v>
      </c>
      <c r="M27" s="74">
        <f t="shared" si="2"/>
        <v>76440</v>
      </c>
      <c r="N27" s="75">
        <v>3640</v>
      </c>
      <c r="O27" s="74">
        <f t="shared" si="3"/>
        <v>72660</v>
      </c>
      <c r="P27" s="75">
        <v>3460</v>
      </c>
      <c r="Q27" s="67">
        <v>1.15</v>
      </c>
      <c r="R27" s="67">
        <v>1.1</v>
      </c>
      <c r="S27" s="67">
        <v>0.95</v>
      </c>
      <c r="T27" s="67"/>
    </row>
    <row r="28" spans="1:20" ht="13.5" thickBot="1">
      <c r="A28" s="80" t="s">
        <v>15</v>
      </c>
      <c r="B28" s="154" t="s">
        <v>16</v>
      </c>
      <c r="C28" s="147"/>
      <c r="D28" s="147"/>
      <c r="E28" s="147"/>
      <c r="F28" s="147"/>
      <c r="G28" s="147"/>
      <c r="H28" s="147"/>
      <c r="I28" s="147"/>
      <c r="J28" s="147"/>
      <c r="K28" s="61"/>
      <c r="L28" s="61"/>
      <c r="M28" s="61"/>
      <c r="N28" s="61"/>
      <c r="O28" s="61"/>
      <c r="P28" s="81"/>
      <c r="Q28" s="67">
        <v>1.15</v>
      </c>
      <c r="R28" s="67">
        <v>1.1</v>
      </c>
      <c r="S28" s="67">
        <v>0.95</v>
      </c>
      <c r="T28" s="67"/>
    </row>
    <row r="29" spans="1:20" ht="0.75" customHeight="1" hidden="1">
      <c r="A29" s="141" t="s">
        <v>17</v>
      </c>
      <c r="B29" s="49" t="s">
        <v>18</v>
      </c>
      <c r="C29" s="50" t="s">
        <v>7</v>
      </c>
      <c r="D29" s="51">
        <v>20580</v>
      </c>
      <c r="E29" s="51">
        <v>980</v>
      </c>
      <c r="F29" s="52">
        <f>ROUND(D29*1.05+750,0)</f>
        <v>22359</v>
      </c>
      <c r="G29" s="52">
        <f>H29*21</f>
        <v>22365</v>
      </c>
      <c r="H29" s="52">
        <f>ROUND(F29/21,0)</f>
        <v>1065</v>
      </c>
      <c r="I29" s="52">
        <f t="shared" si="0"/>
        <v>24594.900000000005</v>
      </c>
      <c r="J29" s="52">
        <v>1171.1857142857145</v>
      </c>
      <c r="K29" s="61">
        <f t="shared" si="1"/>
        <v>28284.135000000002</v>
      </c>
      <c r="L29" s="61">
        <f>J29*Q29</f>
        <v>1346.8635714285715</v>
      </c>
      <c r="M29" s="61">
        <f t="shared" si="2"/>
        <v>31112.548500000004</v>
      </c>
      <c r="N29" s="61">
        <f>L29*R29</f>
        <v>1481.5499285714288</v>
      </c>
      <c r="O29" s="61">
        <f t="shared" si="3"/>
        <v>29556.921075000002</v>
      </c>
      <c r="P29" s="81">
        <f>N29*S29</f>
        <v>1407.4724321428573</v>
      </c>
      <c r="Q29" s="67">
        <v>1.15</v>
      </c>
      <c r="R29" s="67">
        <v>1.1</v>
      </c>
      <c r="S29" s="67">
        <v>0.95</v>
      </c>
      <c r="T29" s="67"/>
    </row>
    <row r="30" spans="1:20" ht="12">
      <c r="A30" s="142"/>
      <c r="B30" s="49" t="s">
        <v>19</v>
      </c>
      <c r="C30" s="50" t="s">
        <v>9</v>
      </c>
      <c r="D30" s="51">
        <v>18081</v>
      </c>
      <c r="E30" s="51">
        <v>861</v>
      </c>
      <c r="F30" s="52">
        <f aca="true" t="shared" si="4" ref="F30:F42">ROUND(D30*1.05+750,0)</f>
        <v>19735</v>
      </c>
      <c r="G30" s="52">
        <f aca="true" t="shared" si="5" ref="G30:G72">H30*21</f>
        <v>19740</v>
      </c>
      <c r="H30" s="52">
        <f aca="true" t="shared" si="6" ref="H30:H42">ROUND(F30/21,0)</f>
        <v>940</v>
      </c>
      <c r="I30" s="52">
        <f t="shared" si="0"/>
        <v>21708.555</v>
      </c>
      <c r="J30" s="69">
        <v>1033.7407142857144</v>
      </c>
      <c r="K30" s="70">
        <f t="shared" si="1"/>
        <v>24990</v>
      </c>
      <c r="L30" s="71">
        <v>1190</v>
      </c>
      <c r="M30" s="70">
        <f t="shared" si="2"/>
        <v>27510</v>
      </c>
      <c r="N30" s="71">
        <v>1310</v>
      </c>
      <c r="O30" s="70">
        <f t="shared" si="3"/>
        <v>26145</v>
      </c>
      <c r="P30" s="71">
        <v>1245</v>
      </c>
      <c r="Q30" s="67">
        <v>1.15</v>
      </c>
      <c r="R30" s="67">
        <v>1.1</v>
      </c>
      <c r="S30" s="67">
        <v>0.95</v>
      </c>
      <c r="T30" s="67"/>
    </row>
    <row r="31" spans="1:20" ht="12">
      <c r="A31" s="142"/>
      <c r="B31" s="49" t="s">
        <v>20</v>
      </c>
      <c r="C31" s="50" t="s">
        <v>11</v>
      </c>
      <c r="D31" s="51">
        <v>24675</v>
      </c>
      <c r="E31" s="51">
        <v>1175</v>
      </c>
      <c r="F31" s="52">
        <f t="shared" si="4"/>
        <v>26659</v>
      </c>
      <c r="G31" s="52">
        <f t="shared" si="5"/>
        <v>26649</v>
      </c>
      <c r="H31" s="52">
        <f t="shared" si="6"/>
        <v>1269</v>
      </c>
      <c r="I31" s="52">
        <f t="shared" si="0"/>
        <v>29324.625000000004</v>
      </c>
      <c r="J31" s="69">
        <v>1396.4107142857144</v>
      </c>
      <c r="K31" s="72">
        <f t="shared" si="1"/>
        <v>33810</v>
      </c>
      <c r="L31" s="73">
        <v>1610</v>
      </c>
      <c r="M31" s="72">
        <f t="shared" si="2"/>
        <v>37170</v>
      </c>
      <c r="N31" s="73">
        <v>1770</v>
      </c>
      <c r="O31" s="72">
        <f t="shared" si="3"/>
        <v>35385</v>
      </c>
      <c r="P31" s="73">
        <v>1685</v>
      </c>
      <c r="Q31" s="67">
        <v>1.15</v>
      </c>
      <c r="R31" s="67">
        <v>1.1</v>
      </c>
      <c r="S31" s="67">
        <v>0.95</v>
      </c>
      <c r="T31" s="67"/>
    </row>
    <row r="32" spans="1:20" ht="12">
      <c r="A32" s="142"/>
      <c r="B32" s="49" t="s">
        <v>20</v>
      </c>
      <c r="C32" s="50" t="s">
        <v>12</v>
      </c>
      <c r="D32" s="51">
        <v>24150</v>
      </c>
      <c r="E32" s="51">
        <v>1150</v>
      </c>
      <c r="F32" s="52">
        <f t="shared" si="4"/>
        <v>26108</v>
      </c>
      <c r="G32" s="52">
        <f t="shared" si="5"/>
        <v>26103</v>
      </c>
      <c r="H32" s="52">
        <f t="shared" si="6"/>
        <v>1243</v>
      </c>
      <c r="I32" s="52">
        <f t="shared" si="0"/>
        <v>28718.250000000004</v>
      </c>
      <c r="J32" s="69">
        <v>1367.5357142857144</v>
      </c>
      <c r="K32" s="72">
        <f t="shared" si="1"/>
        <v>33180</v>
      </c>
      <c r="L32" s="73">
        <v>1580</v>
      </c>
      <c r="M32" s="72">
        <f t="shared" si="2"/>
        <v>36540</v>
      </c>
      <c r="N32" s="73">
        <v>1740</v>
      </c>
      <c r="O32" s="72">
        <f t="shared" si="3"/>
        <v>34755</v>
      </c>
      <c r="P32" s="73">
        <v>1655</v>
      </c>
      <c r="Q32" s="67">
        <v>1.15</v>
      </c>
      <c r="R32" s="67">
        <v>1.1</v>
      </c>
      <c r="S32" s="67">
        <v>0.95</v>
      </c>
      <c r="T32" s="67"/>
    </row>
    <row r="33" spans="1:20" ht="12">
      <c r="A33" s="142"/>
      <c r="B33" s="49" t="s">
        <v>21</v>
      </c>
      <c r="C33" s="50" t="s">
        <v>22</v>
      </c>
      <c r="D33" s="51">
        <v>25935</v>
      </c>
      <c r="E33" s="51">
        <v>1235</v>
      </c>
      <c r="F33" s="52">
        <f t="shared" si="4"/>
        <v>27982</v>
      </c>
      <c r="G33" s="52">
        <f t="shared" si="5"/>
        <v>27972</v>
      </c>
      <c r="H33" s="52">
        <f t="shared" si="6"/>
        <v>1332</v>
      </c>
      <c r="I33" s="52">
        <f t="shared" si="0"/>
        <v>30779.925000000003</v>
      </c>
      <c r="J33" s="69">
        <v>1465.7107142857144</v>
      </c>
      <c r="K33" s="72">
        <f t="shared" si="1"/>
        <v>35490</v>
      </c>
      <c r="L33" s="73">
        <v>1690</v>
      </c>
      <c r="M33" s="72">
        <f t="shared" si="2"/>
        <v>39060</v>
      </c>
      <c r="N33" s="73">
        <v>1860</v>
      </c>
      <c r="O33" s="72">
        <f t="shared" si="3"/>
        <v>37170</v>
      </c>
      <c r="P33" s="73">
        <v>1770</v>
      </c>
      <c r="Q33" s="67">
        <v>1.15</v>
      </c>
      <c r="R33" s="67">
        <v>1.1</v>
      </c>
      <c r="S33" s="67">
        <v>0.95</v>
      </c>
      <c r="T33" s="67"/>
    </row>
    <row r="34" spans="1:20" ht="12">
      <c r="A34" s="142"/>
      <c r="B34" s="49" t="s">
        <v>21</v>
      </c>
      <c r="C34" s="50" t="s">
        <v>23</v>
      </c>
      <c r="D34" s="51">
        <v>27027</v>
      </c>
      <c r="E34" s="51">
        <v>1287</v>
      </c>
      <c r="F34" s="52">
        <f t="shared" si="4"/>
        <v>29128</v>
      </c>
      <c r="G34" s="52">
        <f t="shared" si="5"/>
        <v>29127</v>
      </c>
      <c r="H34" s="52">
        <f t="shared" si="6"/>
        <v>1387</v>
      </c>
      <c r="I34" s="52">
        <f t="shared" si="0"/>
        <v>32041.185000000005</v>
      </c>
      <c r="J34" s="69">
        <v>1525.7707142857146</v>
      </c>
      <c r="K34" s="72">
        <f t="shared" si="1"/>
        <v>36855</v>
      </c>
      <c r="L34" s="73">
        <v>1755</v>
      </c>
      <c r="M34" s="72">
        <f t="shared" si="2"/>
        <v>40530</v>
      </c>
      <c r="N34" s="73">
        <v>1930</v>
      </c>
      <c r="O34" s="72">
        <f t="shared" si="3"/>
        <v>38535</v>
      </c>
      <c r="P34" s="73">
        <v>1835</v>
      </c>
      <c r="Q34" s="67">
        <v>1.15</v>
      </c>
      <c r="R34" s="67">
        <v>1.1</v>
      </c>
      <c r="S34" s="67">
        <v>0.95</v>
      </c>
      <c r="T34" s="67"/>
    </row>
    <row r="35" spans="1:20" ht="12">
      <c r="A35" s="142"/>
      <c r="B35" s="49" t="s">
        <v>31</v>
      </c>
      <c r="C35" s="50" t="s">
        <v>24</v>
      </c>
      <c r="D35" s="51">
        <v>32025</v>
      </c>
      <c r="E35" s="51">
        <v>1525</v>
      </c>
      <c r="F35" s="52">
        <f t="shared" si="4"/>
        <v>34376</v>
      </c>
      <c r="G35" s="52">
        <f t="shared" si="5"/>
        <v>34377</v>
      </c>
      <c r="H35" s="52">
        <f t="shared" si="6"/>
        <v>1637</v>
      </c>
      <c r="I35" s="52">
        <f t="shared" si="0"/>
        <v>37813.875</v>
      </c>
      <c r="J35" s="69">
        <v>1800.6607142857144</v>
      </c>
      <c r="K35" s="72">
        <f t="shared" si="1"/>
        <v>43470</v>
      </c>
      <c r="L35" s="73">
        <v>2070</v>
      </c>
      <c r="M35" s="72">
        <f t="shared" si="2"/>
        <v>47880</v>
      </c>
      <c r="N35" s="73">
        <v>2280</v>
      </c>
      <c r="O35" s="72">
        <f t="shared" si="3"/>
        <v>45570</v>
      </c>
      <c r="P35" s="73">
        <v>2170</v>
      </c>
      <c r="Q35" s="67">
        <v>1.15</v>
      </c>
      <c r="R35" s="67">
        <v>1.1</v>
      </c>
      <c r="S35" s="67">
        <v>0.95</v>
      </c>
      <c r="T35" s="67"/>
    </row>
    <row r="36" spans="1:20" ht="12">
      <c r="A36" s="142"/>
      <c r="B36" s="49" t="s">
        <v>32</v>
      </c>
      <c r="C36" s="50" t="s">
        <v>24</v>
      </c>
      <c r="D36" s="51">
        <v>42882</v>
      </c>
      <c r="E36" s="51">
        <v>2042</v>
      </c>
      <c r="F36" s="52">
        <f t="shared" si="4"/>
        <v>45776</v>
      </c>
      <c r="G36" s="52">
        <f t="shared" si="5"/>
        <v>45780</v>
      </c>
      <c r="H36" s="52">
        <f t="shared" si="6"/>
        <v>2180</v>
      </c>
      <c r="I36" s="52">
        <f t="shared" si="0"/>
        <v>50353.71000000001</v>
      </c>
      <c r="J36" s="69">
        <v>2397.7957142857144</v>
      </c>
      <c r="K36" s="72">
        <f t="shared" si="1"/>
        <v>57960</v>
      </c>
      <c r="L36" s="73">
        <v>2760</v>
      </c>
      <c r="M36" s="72">
        <f t="shared" si="2"/>
        <v>63840</v>
      </c>
      <c r="N36" s="73">
        <v>3040</v>
      </c>
      <c r="O36" s="72">
        <f t="shared" si="3"/>
        <v>60690</v>
      </c>
      <c r="P36" s="73">
        <v>2890</v>
      </c>
      <c r="Q36" s="67">
        <v>1.15</v>
      </c>
      <c r="R36" s="67">
        <v>1.1</v>
      </c>
      <c r="S36" s="67">
        <v>0.95</v>
      </c>
      <c r="T36" s="67"/>
    </row>
    <row r="37" spans="1:20" ht="12">
      <c r="A37" s="142"/>
      <c r="B37" s="49" t="s">
        <v>33</v>
      </c>
      <c r="C37" s="50" t="s">
        <v>25</v>
      </c>
      <c r="D37" s="51">
        <v>78582</v>
      </c>
      <c r="E37" s="51">
        <v>3742</v>
      </c>
      <c r="F37" s="52">
        <f t="shared" si="4"/>
        <v>83261</v>
      </c>
      <c r="G37" s="52">
        <f t="shared" si="5"/>
        <v>83265</v>
      </c>
      <c r="H37" s="52">
        <f t="shared" si="6"/>
        <v>3965</v>
      </c>
      <c r="I37" s="52">
        <f t="shared" si="0"/>
        <v>91587.21</v>
      </c>
      <c r="J37" s="69">
        <v>4361.295714285715</v>
      </c>
      <c r="K37" s="72">
        <f t="shared" si="1"/>
        <v>105315</v>
      </c>
      <c r="L37" s="73">
        <v>5015</v>
      </c>
      <c r="M37" s="72">
        <f t="shared" si="2"/>
        <v>115920</v>
      </c>
      <c r="N37" s="73">
        <v>5520</v>
      </c>
      <c r="O37" s="72">
        <f t="shared" si="3"/>
        <v>110145</v>
      </c>
      <c r="P37" s="73">
        <v>5245</v>
      </c>
      <c r="Q37" s="67">
        <v>1.15</v>
      </c>
      <c r="R37" s="67">
        <v>1.1</v>
      </c>
      <c r="S37" s="67">
        <v>0.95</v>
      </c>
      <c r="T37" s="67"/>
    </row>
    <row r="38" spans="1:20" ht="12">
      <c r="A38" s="142"/>
      <c r="B38" s="49" t="s">
        <v>31</v>
      </c>
      <c r="C38" s="50" t="s">
        <v>25</v>
      </c>
      <c r="D38" s="51">
        <v>48195</v>
      </c>
      <c r="E38" s="51">
        <v>2295</v>
      </c>
      <c r="F38" s="52">
        <f t="shared" si="4"/>
        <v>51355</v>
      </c>
      <c r="G38" s="52">
        <f t="shared" si="5"/>
        <v>51345</v>
      </c>
      <c r="H38" s="52">
        <f t="shared" si="6"/>
        <v>2445</v>
      </c>
      <c r="I38" s="52">
        <f t="shared" si="0"/>
        <v>56490.225000000006</v>
      </c>
      <c r="J38" s="69">
        <v>2690.0107142857146</v>
      </c>
      <c r="K38" s="72">
        <f t="shared" si="1"/>
        <v>64995</v>
      </c>
      <c r="L38" s="73">
        <v>3095</v>
      </c>
      <c r="M38" s="72">
        <f t="shared" si="2"/>
        <v>71505</v>
      </c>
      <c r="N38" s="73">
        <v>3405</v>
      </c>
      <c r="O38" s="72">
        <f t="shared" si="3"/>
        <v>67935</v>
      </c>
      <c r="P38" s="73">
        <v>3235</v>
      </c>
      <c r="Q38" s="67">
        <v>1.15</v>
      </c>
      <c r="R38" s="67">
        <v>1.1</v>
      </c>
      <c r="S38" s="67">
        <v>0.95</v>
      </c>
      <c r="T38" s="67"/>
    </row>
    <row r="39" spans="1:20" ht="12">
      <c r="A39" s="142"/>
      <c r="B39" s="49" t="s">
        <v>13</v>
      </c>
      <c r="C39" s="50" t="s">
        <v>14</v>
      </c>
      <c r="D39" s="51">
        <v>28287</v>
      </c>
      <c r="E39" s="51">
        <v>1347</v>
      </c>
      <c r="F39" s="52">
        <f t="shared" si="4"/>
        <v>30451</v>
      </c>
      <c r="G39" s="52">
        <f t="shared" si="5"/>
        <v>30450</v>
      </c>
      <c r="H39" s="52">
        <f t="shared" si="6"/>
        <v>1450</v>
      </c>
      <c r="I39" s="52">
        <f t="shared" si="0"/>
        <v>33496.48500000001</v>
      </c>
      <c r="J39" s="69">
        <v>1595.0707142857145</v>
      </c>
      <c r="K39" s="72">
        <f t="shared" si="1"/>
        <v>38535</v>
      </c>
      <c r="L39" s="73">
        <v>1835</v>
      </c>
      <c r="M39" s="72">
        <f t="shared" si="2"/>
        <v>42420</v>
      </c>
      <c r="N39" s="73">
        <v>2020</v>
      </c>
      <c r="O39" s="72">
        <f t="shared" si="3"/>
        <v>40320</v>
      </c>
      <c r="P39" s="73">
        <v>1920</v>
      </c>
      <c r="Q39" s="67">
        <v>1.15</v>
      </c>
      <c r="R39" s="67">
        <v>1.1</v>
      </c>
      <c r="S39" s="67">
        <v>0.95</v>
      </c>
      <c r="T39" s="67"/>
    </row>
    <row r="40" spans="1:20" ht="12">
      <c r="A40" s="142"/>
      <c r="B40" s="49" t="s">
        <v>30</v>
      </c>
      <c r="C40" s="50" t="s">
        <v>14</v>
      </c>
      <c r="D40" s="51">
        <v>39543</v>
      </c>
      <c r="E40" s="51">
        <v>1883</v>
      </c>
      <c r="F40" s="52">
        <f t="shared" si="4"/>
        <v>42270</v>
      </c>
      <c r="G40" s="52">
        <f t="shared" si="5"/>
        <v>42273</v>
      </c>
      <c r="H40" s="52">
        <f t="shared" si="6"/>
        <v>2013</v>
      </c>
      <c r="I40" s="52">
        <f t="shared" si="0"/>
        <v>46497.165</v>
      </c>
      <c r="J40" s="69">
        <v>2214.1507142857145</v>
      </c>
      <c r="K40" s="72">
        <f t="shared" si="1"/>
        <v>53550</v>
      </c>
      <c r="L40" s="73">
        <v>2550</v>
      </c>
      <c r="M40" s="72">
        <f t="shared" si="2"/>
        <v>58905</v>
      </c>
      <c r="N40" s="73">
        <f>L40*R40</f>
        <v>2805</v>
      </c>
      <c r="O40" s="72">
        <f t="shared" si="3"/>
        <v>55965</v>
      </c>
      <c r="P40" s="73">
        <v>2665</v>
      </c>
      <c r="Q40" s="67">
        <v>1.15</v>
      </c>
      <c r="R40" s="67">
        <v>1.1</v>
      </c>
      <c r="S40" s="67">
        <v>0.95</v>
      </c>
      <c r="T40" s="67"/>
    </row>
    <row r="41" spans="1:20" ht="12">
      <c r="A41" s="142"/>
      <c r="B41" s="49" t="s">
        <v>34</v>
      </c>
      <c r="C41" s="50" t="s">
        <v>26</v>
      </c>
      <c r="D41" s="51">
        <v>73941</v>
      </c>
      <c r="E41" s="51">
        <v>3521</v>
      </c>
      <c r="F41" s="52">
        <f t="shared" si="4"/>
        <v>78388</v>
      </c>
      <c r="G41" s="52">
        <f t="shared" si="5"/>
        <v>78393</v>
      </c>
      <c r="H41" s="52">
        <f t="shared" si="6"/>
        <v>3733</v>
      </c>
      <c r="I41" s="52">
        <f t="shared" si="0"/>
        <v>86226.85500000001</v>
      </c>
      <c r="J41" s="69">
        <v>4106.040714285715</v>
      </c>
      <c r="K41" s="72">
        <f t="shared" si="1"/>
        <v>99225</v>
      </c>
      <c r="L41" s="73">
        <v>4725</v>
      </c>
      <c r="M41" s="72">
        <f t="shared" si="2"/>
        <v>109200</v>
      </c>
      <c r="N41" s="73">
        <v>5200</v>
      </c>
      <c r="O41" s="72">
        <f t="shared" si="3"/>
        <v>103740</v>
      </c>
      <c r="P41" s="73">
        <f>N41*S41</f>
        <v>4940</v>
      </c>
      <c r="Q41" s="67">
        <v>1.15</v>
      </c>
      <c r="R41" s="67">
        <v>1.1</v>
      </c>
      <c r="S41" s="67">
        <v>0.95</v>
      </c>
      <c r="T41" s="67"/>
    </row>
    <row r="42" spans="1:20" ht="24.75" thickBot="1">
      <c r="A42" s="142"/>
      <c r="B42" s="49" t="s">
        <v>65</v>
      </c>
      <c r="C42" s="50" t="s">
        <v>26</v>
      </c>
      <c r="D42" s="51">
        <v>45402</v>
      </c>
      <c r="E42" s="51">
        <v>2162</v>
      </c>
      <c r="F42" s="52">
        <f t="shared" si="4"/>
        <v>48422</v>
      </c>
      <c r="G42" s="52">
        <f t="shared" si="5"/>
        <v>48426</v>
      </c>
      <c r="H42" s="52">
        <f t="shared" si="6"/>
        <v>2306</v>
      </c>
      <c r="I42" s="52">
        <f t="shared" si="0"/>
        <v>53264.31</v>
      </c>
      <c r="J42" s="69">
        <v>2536.3957142857143</v>
      </c>
      <c r="K42" s="74">
        <f t="shared" si="1"/>
        <v>61320</v>
      </c>
      <c r="L42" s="75">
        <v>2920</v>
      </c>
      <c r="M42" s="74">
        <f t="shared" si="2"/>
        <v>67515</v>
      </c>
      <c r="N42" s="75">
        <v>3215</v>
      </c>
      <c r="O42" s="74">
        <f t="shared" si="3"/>
        <v>64155</v>
      </c>
      <c r="P42" s="75">
        <v>3055</v>
      </c>
      <c r="Q42" s="67">
        <v>1.15</v>
      </c>
      <c r="R42" s="67">
        <v>1.1</v>
      </c>
      <c r="S42" s="67">
        <v>0.95</v>
      </c>
      <c r="T42" s="67"/>
    </row>
    <row r="43" spans="1:20" ht="12" customHeight="1" thickBot="1">
      <c r="A43" s="144"/>
      <c r="B43" s="174" t="s">
        <v>27</v>
      </c>
      <c r="C43" s="147"/>
      <c r="D43" s="147"/>
      <c r="E43" s="147"/>
      <c r="F43" s="147"/>
      <c r="G43" s="147"/>
      <c r="H43" s="147"/>
      <c r="I43" s="147"/>
      <c r="J43" s="175"/>
      <c r="K43" s="61"/>
      <c r="L43" s="61"/>
      <c r="M43" s="61"/>
      <c r="N43" s="61"/>
      <c r="O43" s="61"/>
      <c r="P43" s="81"/>
      <c r="Q43" s="67">
        <v>1.15</v>
      </c>
      <c r="R43" s="67">
        <v>1.1</v>
      </c>
      <c r="S43" s="67">
        <v>0.95</v>
      </c>
      <c r="T43" s="67"/>
    </row>
    <row r="44" spans="1:20" ht="12">
      <c r="A44" s="148" t="s">
        <v>39</v>
      </c>
      <c r="B44" s="49" t="s">
        <v>18</v>
      </c>
      <c r="C44" s="50" t="s">
        <v>7</v>
      </c>
      <c r="D44" s="51">
        <f>881*21</f>
        <v>18501</v>
      </c>
      <c r="E44" s="51">
        <f>E29-418+319</f>
        <v>881</v>
      </c>
      <c r="F44" s="52">
        <f>D44*1.05+750</f>
        <v>20176.05</v>
      </c>
      <c r="G44" s="52">
        <f>H44*21</f>
        <v>20181</v>
      </c>
      <c r="H44" s="52">
        <v>961</v>
      </c>
      <c r="I44" s="52">
        <f t="shared" si="0"/>
        <v>22197</v>
      </c>
      <c r="J44" s="69">
        <v>1057</v>
      </c>
      <c r="K44" s="70">
        <f t="shared" si="1"/>
        <v>25620</v>
      </c>
      <c r="L44" s="71">
        <v>1220</v>
      </c>
      <c r="M44" s="70">
        <f t="shared" si="2"/>
        <v>28245</v>
      </c>
      <c r="N44" s="71">
        <v>1345</v>
      </c>
      <c r="O44" s="70">
        <f t="shared" si="3"/>
        <v>26880</v>
      </c>
      <c r="P44" s="71">
        <v>1280</v>
      </c>
      <c r="Q44" s="67">
        <v>1.15</v>
      </c>
      <c r="R44" s="67">
        <v>1.1</v>
      </c>
      <c r="S44" s="67">
        <v>0.95</v>
      </c>
      <c r="T44" s="67"/>
    </row>
    <row r="45" spans="1:20" ht="12">
      <c r="A45" s="148"/>
      <c r="B45" s="49" t="s">
        <v>19</v>
      </c>
      <c r="C45" s="50" t="s">
        <v>9</v>
      </c>
      <c r="D45" s="51">
        <f>762*21</f>
        <v>16002</v>
      </c>
      <c r="E45" s="51">
        <f aca="true" t="shared" si="7" ref="E45:E57">E30-418+319</f>
        <v>762</v>
      </c>
      <c r="F45" s="52">
        <f>836*21</f>
        <v>17556</v>
      </c>
      <c r="G45" s="52">
        <f t="shared" si="5"/>
        <v>17556</v>
      </c>
      <c r="H45" s="52">
        <f aca="true" t="shared" si="8" ref="H45:H57">F45/21</f>
        <v>836</v>
      </c>
      <c r="I45" s="52">
        <f t="shared" si="0"/>
        <v>19320</v>
      </c>
      <c r="J45" s="69">
        <v>920</v>
      </c>
      <c r="K45" s="72">
        <f t="shared" si="1"/>
        <v>22260</v>
      </c>
      <c r="L45" s="73">
        <v>1060</v>
      </c>
      <c r="M45" s="72">
        <f t="shared" si="2"/>
        <v>24570</v>
      </c>
      <c r="N45" s="73">
        <v>1170</v>
      </c>
      <c r="O45" s="72">
        <f t="shared" si="3"/>
        <v>23415</v>
      </c>
      <c r="P45" s="73">
        <v>1115</v>
      </c>
      <c r="Q45" s="67">
        <v>1.15</v>
      </c>
      <c r="R45" s="67">
        <v>1.1</v>
      </c>
      <c r="S45" s="67">
        <v>0.95</v>
      </c>
      <c r="T45" s="67"/>
    </row>
    <row r="46" spans="1:20" ht="12">
      <c r="A46" s="148"/>
      <c r="B46" s="49" t="s">
        <v>20</v>
      </c>
      <c r="C46" s="50" t="s">
        <v>11</v>
      </c>
      <c r="D46" s="51">
        <f>1076*21</f>
        <v>22596</v>
      </c>
      <c r="E46" s="51">
        <f t="shared" si="7"/>
        <v>1076</v>
      </c>
      <c r="F46" s="52">
        <f>1166*21</f>
        <v>24486</v>
      </c>
      <c r="G46" s="52">
        <f t="shared" si="5"/>
        <v>24486</v>
      </c>
      <c r="H46" s="52">
        <f t="shared" si="8"/>
        <v>1166</v>
      </c>
      <c r="I46" s="52">
        <f t="shared" si="0"/>
        <v>26943</v>
      </c>
      <c r="J46" s="69">
        <v>1283</v>
      </c>
      <c r="K46" s="72">
        <f t="shared" si="1"/>
        <v>31080</v>
      </c>
      <c r="L46" s="73">
        <v>1480</v>
      </c>
      <c r="M46" s="72">
        <f t="shared" si="2"/>
        <v>34230</v>
      </c>
      <c r="N46" s="73">
        <v>1630</v>
      </c>
      <c r="O46" s="72">
        <f t="shared" si="3"/>
        <v>32550</v>
      </c>
      <c r="P46" s="73">
        <v>1550</v>
      </c>
      <c r="Q46" s="67">
        <v>1.15</v>
      </c>
      <c r="R46" s="67">
        <v>1.1</v>
      </c>
      <c r="S46" s="67">
        <v>0.95</v>
      </c>
      <c r="T46" s="67"/>
    </row>
    <row r="47" spans="1:20" ht="12">
      <c r="A47" s="148"/>
      <c r="B47" s="49" t="s">
        <v>20</v>
      </c>
      <c r="C47" s="50" t="s">
        <v>12</v>
      </c>
      <c r="D47" s="51">
        <f>1051*21</f>
        <v>22071</v>
      </c>
      <c r="E47" s="51">
        <f t="shared" si="7"/>
        <v>1051</v>
      </c>
      <c r="F47" s="52">
        <f>1139*21</f>
        <v>23919</v>
      </c>
      <c r="G47" s="52">
        <f t="shared" si="5"/>
        <v>23919</v>
      </c>
      <c r="H47" s="52">
        <f t="shared" si="8"/>
        <v>1139</v>
      </c>
      <c r="I47" s="52">
        <f t="shared" si="0"/>
        <v>26313</v>
      </c>
      <c r="J47" s="69">
        <v>1253</v>
      </c>
      <c r="K47" s="72">
        <f t="shared" si="1"/>
        <v>30240</v>
      </c>
      <c r="L47" s="73">
        <v>1440</v>
      </c>
      <c r="M47" s="72">
        <f t="shared" si="2"/>
        <v>33285</v>
      </c>
      <c r="N47" s="73">
        <v>1585</v>
      </c>
      <c r="O47" s="72">
        <f t="shared" si="3"/>
        <v>31710</v>
      </c>
      <c r="P47" s="73">
        <v>1510</v>
      </c>
      <c r="Q47" s="67">
        <v>1.15</v>
      </c>
      <c r="R47" s="67">
        <v>1.1</v>
      </c>
      <c r="S47" s="67">
        <v>0.95</v>
      </c>
      <c r="T47" s="67"/>
    </row>
    <row r="48" spans="1:20" ht="12">
      <c r="A48" s="148"/>
      <c r="B48" s="49" t="s">
        <v>21</v>
      </c>
      <c r="C48" s="50" t="s">
        <v>22</v>
      </c>
      <c r="D48" s="51">
        <f>1136*21</f>
        <v>23856</v>
      </c>
      <c r="E48" s="51">
        <f t="shared" si="7"/>
        <v>1136</v>
      </c>
      <c r="F48" s="52">
        <f>1229*21</f>
        <v>25809</v>
      </c>
      <c r="G48" s="52">
        <f t="shared" si="5"/>
        <v>25809</v>
      </c>
      <c r="H48" s="52">
        <f t="shared" si="8"/>
        <v>1229</v>
      </c>
      <c r="I48" s="52">
        <f t="shared" si="0"/>
        <v>28392</v>
      </c>
      <c r="J48" s="69">
        <v>1352</v>
      </c>
      <c r="K48" s="72">
        <f t="shared" si="1"/>
        <v>32760</v>
      </c>
      <c r="L48" s="73">
        <v>1560</v>
      </c>
      <c r="M48" s="72">
        <f t="shared" si="2"/>
        <v>36120</v>
      </c>
      <c r="N48" s="73">
        <v>1720</v>
      </c>
      <c r="O48" s="72">
        <f t="shared" si="3"/>
        <v>34335</v>
      </c>
      <c r="P48" s="73">
        <v>1635</v>
      </c>
      <c r="Q48" s="67">
        <v>1.15</v>
      </c>
      <c r="R48" s="67">
        <v>1.1</v>
      </c>
      <c r="S48" s="67">
        <v>0.95</v>
      </c>
      <c r="T48" s="67"/>
    </row>
    <row r="49" spans="1:20" ht="12">
      <c r="A49" s="148"/>
      <c r="B49" s="49" t="s">
        <v>21</v>
      </c>
      <c r="C49" s="50" t="s">
        <v>23</v>
      </c>
      <c r="D49" s="51">
        <f>1188*21</f>
        <v>24948</v>
      </c>
      <c r="E49" s="51">
        <f t="shared" si="7"/>
        <v>1188</v>
      </c>
      <c r="F49" s="52">
        <f>1283*21</f>
        <v>26943</v>
      </c>
      <c r="G49" s="52">
        <f t="shared" si="5"/>
        <v>26943</v>
      </c>
      <c r="H49" s="52">
        <f t="shared" si="8"/>
        <v>1283</v>
      </c>
      <c r="I49" s="52">
        <f t="shared" si="0"/>
        <v>29626.185000000005</v>
      </c>
      <c r="J49" s="69">
        <f>J34-115</f>
        <v>1410.7707142857146</v>
      </c>
      <c r="K49" s="72">
        <f t="shared" si="1"/>
        <v>34125</v>
      </c>
      <c r="L49" s="73">
        <v>1625</v>
      </c>
      <c r="M49" s="72">
        <f t="shared" si="2"/>
        <v>37590</v>
      </c>
      <c r="N49" s="73">
        <v>1790</v>
      </c>
      <c r="O49" s="72">
        <f t="shared" si="3"/>
        <v>35700</v>
      </c>
      <c r="P49" s="73">
        <v>1700</v>
      </c>
      <c r="Q49" s="67">
        <v>1.15</v>
      </c>
      <c r="R49" s="67">
        <v>1.1</v>
      </c>
      <c r="S49" s="67">
        <v>0.95</v>
      </c>
      <c r="T49" s="67"/>
    </row>
    <row r="50" spans="1:20" ht="12">
      <c r="A50" s="148"/>
      <c r="B50" s="49" t="s">
        <v>31</v>
      </c>
      <c r="C50" s="50" t="s">
        <v>24</v>
      </c>
      <c r="D50" s="51">
        <f>1426*21</f>
        <v>29946</v>
      </c>
      <c r="E50" s="51">
        <f t="shared" si="7"/>
        <v>1426</v>
      </c>
      <c r="F50" s="52">
        <f>1533*21</f>
        <v>32193</v>
      </c>
      <c r="G50" s="52">
        <f t="shared" si="5"/>
        <v>32193</v>
      </c>
      <c r="H50" s="52">
        <f t="shared" si="8"/>
        <v>1533</v>
      </c>
      <c r="I50" s="52">
        <f t="shared" si="0"/>
        <v>35398.875</v>
      </c>
      <c r="J50" s="69">
        <f>J35-115</f>
        <v>1685.6607142857144</v>
      </c>
      <c r="K50" s="72">
        <f t="shared" si="1"/>
        <v>40740</v>
      </c>
      <c r="L50" s="73">
        <v>1940</v>
      </c>
      <c r="M50" s="72">
        <f t="shared" si="2"/>
        <v>44835</v>
      </c>
      <c r="N50" s="73">
        <v>2135</v>
      </c>
      <c r="O50" s="72">
        <f t="shared" si="3"/>
        <v>42630</v>
      </c>
      <c r="P50" s="73">
        <v>2030</v>
      </c>
      <c r="Q50" s="67">
        <v>1.15</v>
      </c>
      <c r="R50" s="67">
        <v>1.1</v>
      </c>
      <c r="S50" s="67">
        <v>0.95</v>
      </c>
      <c r="T50" s="67"/>
    </row>
    <row r="51" spans="1:20" ht="12">
      <c r="A51" s="148"/>
      <c r="B51" s="49" t="s">
        <v>32</v>
      </c>
      <c r="C51" s="50" t="s">
        <v>24</v>
      </c>
      <c r="D51" s="51">
        <f>1943*21</f>
        <v>40803</v>
      </c>
      <c r="E51" s="51">
        <f t="shared" si="7"/>
        <v>1943</v>
      </c>
      <c r="F51" s="52">
        <f>2076*21</f>
        <v>43596</v>
      </c>
      <c r="G51" s="52">
        <f t="shared" si="5"/>
        <v>43596</v>
      </c>
      <c r="H51" s="52">
        <f t="shared" si="8"/>
        <v>2076</v>
      </c>
      <c r="I51" s="52">
        <f t="shared" si="0"/>
        <v>47964</v>
      </c>
      <c r="J51" s="69">
        <v>2284</v>
      </c>
      <c r="K51" s="72">
        <f t="shared" si="1"/>
        <v>55230</v>
      </c>
      <c r="L51" s="73">
        <v>2630</v>
      </c>
      <c r="M51" s="72">
        <f t="shared" si="2"/>
        <v>60795</v>
      </c>
      <c r="N51" s="73">
        <v>2895</v>
      </c>
      <c r="O51" s="72">
        <f t="shared" si="3"/>
        <v>57750</v>
      </c>
      <c r="P51" s="73">
        <v>2750</v>
      </c>
      <c r="Q51" s="67">
        <v>1.15</v>
      </c>
      <c r="R51" s="67">
        <v>1.1</v>
      </c>
      <c r="S51" s="67">
        <v>0.95</v>
      </c>
      <c r="T51" s="67"/>
    </row>
    <row r="52" spans="1:20" ht="12">
      <c r="A52" s="148"/>
      <c r="B52" s="49" t="s">
        <v>33</v>
      </c>
      <c r="C52" s="50" t="s">
        <v>25</v>
      </c>
      <c r="D52" s="51">
        <f>3643*21</f>
        <v>76503</v>
      </c>
      <c r="E52" s="51">
        <f t="shared" si="7"/>
        <v>3643</v>
      </c>
      <c r="F52" s="52">
        <f>3861*21</f>
        <v>81081</v>
      </c>
      <c r="G52" s="52">
        <f t="shared" si="5"/>
        <v>81081</v>
      </c>
      <c r="H52" s="52">
        <f t="shared" si="8"/>
        <v>3861</v>
      </c>
      <c r="I52" s="52">
        <f t="shared" si="0"/>
        <v>89187</v>
      </c>
      <c r="J52" s="69">
        <v>4247</v>
      </c>
      <c r="K52" s="72">
        <f t="shared" si="1"/>
        <v>102585</v>
      </c>
      <c r="L52" s="73">
        <v>4885</v>
      </c>
      <c r="M52" s="72">
        <f t="shared" si="2"/>
        <v>112875</v>
      </c>
      <c r="N52" s="73">
        <v>5375</v>
      </c>
      <c r="O52" s="72">
        <f t="shared" si="3"/>
        <v>107310</v>
      </c>
      <c r="P52" s="73">
        <v>5110</v>
      </c>
      <c r="Q52" s="67">
        <v>1.15</v>
      </c>
      <c r="R52" s="67">
        <v>1.1</v>
      </c>
      <c r="S52" s="67">
        <v>0.95</v>
      </c>
      <c r="T52" s="67"/>
    </row>
    <row r="53" spans="1:20" ht="12">
      <c r="A53" s="148"/>
      <c r="B53" s="49" t="s">
        <v>31</v>
      </c>
      <c r="C53" s="50" t="s">
        <v>25</v>
      </c>
      <c r="D53" s="51">
        <f>2196*21</f>
        <v>46116</v>
      </c>
      <c r="E53" s="51">
        <f t="shared" si="7"/>
        <v>2196</v>
      </c>
      <c r="F53" s="52">
        <f>2342*21</f>
        <v>49182</v>
      </c>
      <c r="G53" s="52">
        <f t="shared" si="5"/>
        <v>49182</v>
      </c>
      <c r="H53" s="52">
        <f t="shared" si="8"/>
        <v>2342</v>
      </c>
      <c r="I53" s="52">
        <f t="shared" si="0"/>
        <v>54096</v>
      </c>
      <c r="J53" s="69">
        <v>2576</v>
      </c>
      <c r="K53" s="72">
        <f t="shared" si="1"/>
        <v>62265</v>
      </c>
      <c r="L53" s="73">
        <v>2965</v>
      </c>
      <c r="M53" s="72">
        <f t="shared" si="2"/>
        <v>68565</v>
      </c>
      <c r="N53" s="73">
        <v>3265</v>
      </c>
      <c r="O53" s="72">
        <f t="shared" si="3"/>
        <v>65205</v>
      </c>
      <c r="P53" s="73">
        <v>3105</v>
      </c>
      <c r="Q53" s="67">
        <v>1.15</v>
      </c>
      <c r="R53" s="67">
        <v>1.1</v>
      </c>
      <c r="S53" s="67">
        <v>0.95</v>
      </c>
      <c r="T53" s="67"/>
    </row>
    <row r="54" spans="1:20" ht="12">
      <c r="A54" s="148"/>
      <c r="B54" s="49" t="s">
        <v>13</v>
      </c>
      <c r="C54" s="50" t="s">
        <v>14</v>
      </c>
      <c r="D54" s="51">
        <f>1248*21</f>
        <v>26208</v>
      </c>
      <c r="E54" s="51">
        <f t="shared" si="7"/>
        <v>1248</v>
      </c>
      <c r="F54" s="52">
        <f>1346*21</f>
        <v>28266</v>
      </c>
      <c r="G54" s="52">
        <f t="shared" si="5"/>
        <v>28266</v>
      </c>
      <c r="H54" s="52">
        <f t="shared" si="8"/>
        <v>1346</v>
      </c>
      <c r="I54" s="52">
        <f t="shared" si="0"/>
        <v>31101</v>
      </c>
      <c r="J54" s="69">
        <v>1481</v>
      </c>
      <c r="K54" s="72">
        <f t="shared" si="1"/>
        <v>35805</v>
      </c>
      <c r="L54" s="73">
        <v>1705</v>
      </c>
      <c r="M54" s="72">
        <f t="shared" si="2"/>
        <v>39375</v>
      </c>
      <c r="N54" s="73">
        <v>1875</v>
      </c>
      <c r="O54" s="72">
        <f t="shared" si="3"/>
        <v>37485</v>
      </c>
      <c r="P54" s="73">
        <v>1785</v>
      </c>
      <c r="Q54" s="67">
        <v>1.15</v>
      </c>
      <c r="R54" s="67">
        <v>1.1</v>
      </c>
      <c r="S54" s="67">
        <v>0.95</v>
      </c>
      <c r="T54" s="67"/>
    </row>
    <row r="55" spans="1:20" ht="12">
      <c r="A55" s="148"/>
      <c r="B55" s="49" t="s">
        <v>30</v>
      </c>
      <c r="C55" s="50" t="s">
        <v>14</v>
      </c>
      <c r="D55" s="51">
        <f>1784*21</f>
        <v>37464</v>
      </c>
      <c r="E55" s="51">
        <f t="shared" si="7"/>
        <v>1784</v>
      </c>
      <c r="F55" s="52">
        <f>1909*21</f>
        <v>40089</v>
      </c>
      <c r="G55" s="52">
        <f t="shared" si="5"/>
        <v>40089</v>
      </c>
      <c r="H55" s="52">
        <f t="shared" si="8"/>
        <v>1909</v>
      </c>
      <c r="I55" s="52">
        <f t="shared" si="0"/>
        <v>44100</v>
      </c>
      <c r="J55" s="69">
        <v>2100</v>
      </c>
      <c r="K55" s="72">
        <f t="shared" si="1"/>
        <v>50715</v>
      </c>
      <c r="L55" s="73">
        <f>J55*Q55</f>
        <v>2415</v>
      </c>
      <c r="M55" s="72">
        <f t="shared" si="2"/>
        <v>55860</v>
      </c>
      <c r="N55" s="73">
        <v>2660</v>
      </c>
      <c r="O55" s="72">
        <f t="shared" si="3"/>
        <v>53130</v>
      </c>
      <c r="P55" s="73">
        <v>2530</v>
      </c>
      <c r="Q55" s="67">
        <v>1.15</v>
      </c>
      <c r="R55" s="67">
        <v>1.1</v>
      </c>
      <c r="S55" s="67">
        <v>0.95</v>
      </c>
      <c r="T55" s="67"/>
    </row>
    <row r="56" spans="1:20" ht="12">
      <c r="A56" s="149"/>
      <c r="B56" s="49" t="s">
        <v>34</v>
      </c>
      <c r="C56" s="50" t="s">
        <v>26</v>
      </c>
      <c r="D56" s="51">
        <f>3422*21</f>
        <v>71862</v>
      </c>
      <c r="E56" s="51">
        <f t="shared" si="7"/>
        <v>3422</v>
      </c>
      <c r="F56" s="52">
        <f>3629*21</f>
        <v>76209</v>
      </c>
      <c r="G56" s="52">
        <f t="shared" si="5"/>
        <v>76209</v>
      </c>
      <c r="H56" s="52">
        <f t="shared" si="8"/>
        <v>3629</v>
      </c>
      <c r="I56" s="52">
        <f t="shared" si="0"/>
        <v>83832</v>
      </c>
      <c r="J56" s="69">
        <v>3992</v>
      </c>
      <c r="K56" s="72">
        <f t="shared" si="1"/>
        <v>96495</v>
      </c>
      <c r="L56" s="73">
        <v>4595</v>
      </c>
      <c r="M56" s="72">
        <f t="shared" si="2"/>
        <v>106155</v>
      </c>
      <c r="N56" s="73">
        <v>5055</v>
      </c>
      <c r="O56" s="72">
        <f t="shared" si="3"/>
        <v>100905</v>
      </c>
      <c r="P56" s="73">
        <v>4805</v>
      </c>
      <c r="Q56" s="67">
        <v>1.15</v>
      </c>
      <c r="R56" s="67">
        <v>1.1</v>
      </c>
      <c r="S56" s="67">
        <v>0.95</v>
      </c>
      <c r="T56" s="67"/>
    </row>
    <row r="57" spans="1:20" ht="24.75" thickBot="1">
      <c r="A57" s="149"/>
      <c r="B57" s="49" t="s">
        <v>66</v>
      </c>
      <c r="C57" s="50" t="s">
        <v>26</v>
      </c>
      <c r="D57" s="51">
        <f>2063*21</f>
        <v>43323</v>
      </c>
      <c r="E57" s="51">
        <f t="shared" si="7"/>
        <v>2063</v>
      </c>
      <c r="F57" s="52">
        <f>2202*21</f>
        <v>46242</v>
      </c>
      <c r="G57" s="52">
        <f t="shared" si="5"/>
        <v>46242</v>
      </c>
      <c r="H57" s="52">
        <f t="shared" si="8"/>
        <v>2202</v>
      </c>
      <c r="I57" s="52">
        <f t="shared" si="0"/>
        <v>50862</v>
      </c>
      <c r="J57" s="69">
        <v>2422</v>
      </c>
      <c r="K57" s="74">
        <f t="shared" si="1"/>
        <v>58590</v>
      </c>
      <c r="L57" s="75">
        <v>2790</v>
      </c>
      <c r="M57" s="74">
        <f t="shared" si="2"/>
        <v>64470</v>
      </c>
      <c r="N57" s="75">
        <v>3070</v>
      </c>
      <c r="O57" s="74">
        <f t="shared" si="3"/>
        <v>61320</v>
      </c>
      <c r="P57" s="75">
        <v>2920</v>
      </c>
      <c r="Q57" s="67">
        <v>1.15</v>
      </c>
      <c r="R57" s="67">
        <v>1.1</v>
      </c>
      <c r="S57" s="67">
        <v>0.95</v>
      </c>
      <c r="T57" s="67"/>
    </row>
    <row r="58" spans="1:20" ht="12.75" thickBot="1">
      <c r="A58" s="72"/>
      <c r="B58" s="120" t="s">
        <v>28</v>
      </c>
      <c r="C58" s="150"/>
      <c r="D58" s="150"/>
      <c r="E58" s="150"/>
      <c r="F58" s="150"/>
      <c r="G58" s="150"/>
      <c r="H58" s="150"/>
      <c r="I58" s="150"/>
      <c r="J58" s="150"/>
      <c r="K58" s="61"/>
      <c r="L58" s="61"/>
      <c r="M58" s="61"/>
      <c r="N58" s="61"/>
      <c r="O58" s="61"/>
      <c r="P58" s="81"/>
      <c r="Q58" s="67">
        <v>1.15</v>
      </c>
      <c r="R58" s="67">
        <v>1.1</v>
      </c>
      <c r="S58" s="67">
        <v>0.95</v>
      </c>
      <c r="T58" s="67"/>
    </row>
    <row r="59" spans="1:20" ht="12">
      <c r="A59" s="110" t="s">
        <v>38</v>
      </c>
      <c r="B59" s="49" t="s">
        <v>18</v>
      </c>
      <c r="C59" s="50" t="s">
        <v>7</v>
      </c>
      <c r="D59" s="51">
        <f>764*21</f>
        <v>16044</v>
      </c>
      <c r="E59" s="51">
        <f>E29-418+202</f>
        <v>764</v>
      </c>
      <c r="F59" s="52">
        <f>838*21</f>
        <v>17598</v>
      </c>
      <c r="G59" s="52">
        <f t="shared" si="5"/>
        <v>17598</v>
      </c>
      <c r="H59" s="52">
        <f>F59/21</f>
        <v>838</v>
      </c>
      <c r="I59" s="52">
        <f t="shared" si="0"/>
        <v>19362</v>
      </c>
      <c r="J59" s="52">
        <v>922</v>
      </c>
      <c r="K59" s="70">
        <f t="shared" si="1"/>
        <v>22365</v>
      </c>
      <c r="L59" s="71">
        <v>1065</v>
      </c>
      <c r="M59" s="70">
        <f t="shared" si="2"/>
        <v>24675</v>
      </c>
      <c r="N59" s="71">
        <v>1175</v>
      </c>
      <c r="O59" s="70">
        <f t="shared" si="3"/>
        <v>23520</v>
      </c>
      <c r="P59" s="71">
        <v>1120</v>
      </c>
      <c r="Q59" s="67">
        <v>1.15</v>
      </c>
      <c r="R59" s="67">
        <v>1.1</v>
      </c>
      <c r="S59" s="67">
        <v>0.95</v>
      </c>
      <c r="T59" s="67"/>
    </row>
    <row r="60" spans="1:20" ht="12">
      <c r="A60" s="110"/>
      <c r="B60" s="49" t="s">
        <v>19</v>
      </c>
      <c r="C60" s="50" t="s">
        <v>9</v>
      </c>
      <c r="D60" s="51">
        <f>645*21</f>
        <v>13545</v>
      </c>
      <c r="E60" s="51">
        <f aca="true" t="shared" si="9" ref="E60:E71">E30-418+202</f>
        <v>645</v>
      </c>
      <c r="F60" s="52">
        <f>713*21</f>
        <v>14973</v>
      </c>
      <c r="G60" s="52">
        <f t="shared" si="5"/>
        <v>14973</v>
      </c>
      <c r="H60" s="52">
        <f>F60/21</f>
        <v>713</v>
      </c>
      <c r="I60" s="52">
        <f t="shared" si="0"/>
        <v>16458.555</v>
      </c>
      <c r="J60" s="52">
        <f aca="true" t="shared" si="10" ref="J60:J69">J30-250</f>
        <v>783.7407142857144</v>
      </c>
      <c r="K60" s="72">
        <f t="shared" si="1"/>
        <v>19005</v>
      </c>
      <c r="L60" s="73">
        <v>905</v>
      </c>
      <c r="M60" s="72">
        <f t="shared" si="2"/>
        <v>20895</v>
      </c>
      <c r="N60" s="73">
        <v>995</v>
      </c>
      <c r="O60" s="72">
        <f t="shared" si="3"/>
        <v>19845</v>
      </c>
      <c r="P60" s="73">
        <v>945</v>
      </c>
      <c r="Q60" s="67">
        <v>1.15</v>
      </c>
      <c r="R60" s="67">
        <v>1.1</v>
      </c>
      <c r="S60" s="67">
        <v>0.95</v>
      </c>
      <c r="T60" s="67"/>
    </row>
    <row r="61" spans="1:20" ht="12">
      <c r="A61" s="110"/>
      <c r="B61" s="49" t="s">
        <v>20</v>
      </c>
      <c r="C61" s="50" t="s">
        <v>11</v>
      </c>
      <c r="D61" s="51">
        <f>959*21</f>
        <v>20139</v>
      </c>
      <c r="E61" s="51">
        <f t="shared" si="9"/>
        <v>959</v>
      </c>
      <c r="F61" s="52">
        <f>1043*21</f>
        <v>21903</v>
      </c>
      <c r="G61" s="52">
        <f t="shared" si="5"/>
        <v>21903</v>
      </c>
      <c r="H61" s="52">
        <f aca="true" t="shared" si="11" ref="H61:H72">F61/21</f>
        <v>1043</v>
      </c>
      <c r="I61" s="52">
        <f t="shared" si="0"/>
        <v>24087</v>
      </c>
      <c r="J61" s="52">
        <v>1147</v>
      </c>
      <c r="K61" s="72">
        <f t="shared" si="1"/>
        <v>27720</v>
      </c>
      <c r="L61" s="73">
        <v>1320</v>
      </c>
      <c r="M61" s="72">
        <f t="shared" si="2"/>
        <v>30555</v>
      </c>
      <c r="N61" s="73">
        <v>1455</v>
      </c>
      <c r="O61" s="72">
        <f t="shared" si="3"/>
        <v>29085</v>
      </c>
      <c r="P61" s="73">
        <v>1385</v>
      </c>
      <c r="Q61" s="67">
        <v>1.15</v>
      </c>
      <c r="R61" s="67">
        <v>1.1</v>
      </c>
      <c r="S61" s="67">
        <v>0.95</v>
      </c>
      <c r="T61" s="67"/>
    </row>
    <row r="62" spans="1:20" ht="12">
      <c r="A62" s="110"/>
      <c r="B62" s="49" t="s">
        <v>20</v>
      </c>
      <c r="C62" s="50" t="s">
        <v>12</v>
      </c>
      <c r="D62" s="51">
        <f>934*21</f>
        <v>19614</v>
      </c>
      <c r="E62" s="51">
        <f t="shared" si="9"/>
        <v>934</v>
      </c>
      <c r="F62" s="52">
        <f>1016*21</f>
        <v>21336</v>
      </c>
      <c r="G62" s="52">
        <f t="shared" si="5"/>
        <v>21336</v>
      </c>
      <c r="H62" s="52">
        <f t="shared" si="11"/>
        <v>1016</v>
      </c>
      <c r="I62" s="52">
        <f t="shared" si="0"/>
        <v>23468.250000000004</v>
      </c>
      <c r="J62" s="52">
        <f t="shared" si="10"/>
        <v>1117.5357142857144</v>
      </c>
      <c r="K62" s="72">
        <f t="shared" si="1"/>
        <v>26985</v>
      </c>
      <c r="L62" s="73">
        <v>1285</v>
      </c>
      <c r="M62" s="72">
        <f t="shared" si="2"/>
        <v>29715</v>
      </c>
      <c r="N62" s="73">
        <v>1415</v>
      </c>
      <c r="O62" s="72">
        <f t="shared" si="3"/>
        <v>28245</v>
      </c>
      <c r="P62" s="73">
        <v>1345</v>
      </c>
      <c r="Q62" s="67">
        <v>1.15</v>
      </c>
      <c r="R62" s="67">
        <v>1.1</v>
      </c>
      <c r="S62" s="67">
        <v>0.95</v>
      </c>
      <c r="T62" s="67"/>
    </row>
    <row r="63" spans="1:20" ht="12">
      <c r="A63" s="110"/>
      <c r="B63" s="49" t="s">
        <v>21</v>
      </c>
      <c r="C63" s="50" t="s">
        <v>22</v>
      </c>
      <c r="D63" s="51">
        <f>1019*21</f>
        <v>21399</v>
      </c>
      <c r="E63" s="51">
        <f t="shared" si="9"/>
        <v>1019</v>
      </c>
      <c r="F63" s="52">
        <f>1106*21</f>
        <v>23226</v>
      </c>
      <c r="G63" s="52">
        <f t="shared" si="5"/>
        <v>23226</v>
      </c>
      <c r="H63" s="52">
        <f t="shared" si="11"/>
        <v>1106</v>
      </c>
      <c r="I63" s="52">
        <f t="shared" si="0"/>
        <v>25557</v>
      </c>
      <c r="J63" s="52">
        <v>1217</v>
      </c>
      <c r="K63" s="72">
        <f t="shared" si="1"/>
        <v>29400</v>
      </c>
      <c r="L63" s="73">
        <v>1400</v>
      </c>
      <c r="M63" s="72">
        <f t="shared" si="2"/>
        <v>32340.000000000004</v>
      </c>
      <c r="N63" s="73">
        <f>L63*R63</f>
        <v>1540.0000000000002</v>
      </c>
      <c r="O63" s="72">
        <f t="shared" si="3"/>
        <v>30765</v>
      </c>
      <c r="P63" s="73">
        <v>1465</v>
      </c>
      <c r="Q63" s="67">
        <v>1.15</v>
      </c>
      <c r="R63" s="67">
        <v>1.1</v>
      </c>
      <c r="S63" s="67">
        <v>0.95</v>
      </c>
      <c r="T63" s="67"/>
    </row>
    <row r="64" spans="1:20" ht="12">
      <c r="A64" s="110"/>
      <c r="B64" s="49" t="s">
        <v>21</v>
      </c>
      <c r="C64" s="50" t="s">
        <v>23</v>
      </c>
      <c r="D64" s="51">
        <f>1071*21</f>
        <v>22491</v>
      </c>
      <c r="E64" s="51">
        <f t="shared" si="9"/>
        <v>1071</v>
      </c>
      <c r="F64" s="52">
        <f>1160*21</f>
        <v>24360</v>
      </c>
      <c r="G64" s="52">
        <f t="shared" si="5"/>
        <v>24360</v>
      </c>
      <c r="H64" s="52">
        <f t="shared" si="11"/>
        <v>1160</v>
      </c>
      <c r="I64" s="52">
        <f t="shared" si="0"/>
        <v>26791.185000000005</v>
      </c>
      <c r="J64" s="52">
        <f t="shared" si="10"/>
        <v>1275.7707142857146</v>
      </c>
      <c r="K64" s="72">
        <f t="shared" si="1"/>
        <v>30870</v>
      </c>
      <c r="L64" s="73">
        <v>1470</v>
      </c>
      <c r="M64" s="72">
        <f t="shared" si="2"/>
        <v>34020</v>
      </c>
      <c r="N64" s="73">
        <v>1620</v>
      </c>
      <c r="O64" s="72">
        <f t="shared" si="3"/>
        <v>32340</v>
      </c>
      <c r="P64" s="73">
        <v>1540</v>
      </c>
      <c r="Q64" s="67">
        <v>1.15</v>
      </c>
      <c r="R64" s="67">
        <v>1.1</v>
      </c>
      <c r="S64" s="67">
        <v>0.95</v>
      </c>
      <c r="T64" s="67"/>
    </row>
    <row r="65" spans="1:20" ht="12">
      <c r="A65" s="110"/>
      <c r="B65" s="49" t="s">
        <v>31</v>
      </c>
      <c r="C65" s="50" t="s">
        <v>24</v>
      </c>
      <c r="D65" s="51">
        <f>1309*21</f>
        <v>27489</v>
      </c>
      <c r="E65" s="51">
        <f t="shared" si="9"/>
        <v>1309</v>
      </c>
      <c r="F65" s="52">
        <f>1410*21</f>
        <v>29610</v>
      </c>
      <c r="G65" s="52">
        <f t="shared" si="5"/>
        <v>29610</v>
      </c>
      <c r="H65" s="52">
        <f t="shared" si="11"/>
        <v>1410</v>
      </c>
      <c r="I65" s="52">
        <f t="shared" si="0"/>
        <v>32563.875000000004</v>
      </c>
      <c r="J65" s="52">
        <f t="shared" si="10"/>
        <v>1550.6607142857144</v>
      </c>
      <c r="K65" s="72">
        <f t="shared" si="1"/>
        <v>37485</v>
      </c>
      <c r="L65" s="73">
        <v>1785</v>
      </c>
      <c r="M65" s="72">
        <f t="shared" si="2"/>
        <v>41265</v>
      </c>
      <c r="N65" s="73">
        <v>1965</v>
      </c>
      <c r="O65" s="72">
        <f t="shared" si="3"/>
        <v>39270</v>
      </c>
      <c r="P65" s="73">
        <v>1870</v>
      </c>
      <c r="Q65" s="67">
        <v>1.15</v>
      </c>
      <c r="R65" s="67">
        <v>1.1</v>
      </c>
      <c r="S65" s="67">
        <v>0.95</v>
      </c>
      <c r="T65" s="67"/>
    </row>
    <row r="66" spans="1:20" ht="12">
      <c r="A66" s="110"/>
      <c r="B66" s="49" t="s">
        <v>32</v>
      </c>
      <c r="C66" s="50" t="s">
        <v>24</v>
      </c>
      <c r="D66" s="51">
        <f>1826*21</f>
        <v>38346</v>
      </c>
      <c r="E66" s="51">
        <f t="shared" si="9"/>
        <v>1826</v>
      </c>
      <c r="F66" s="52">
        <f>1953*21</f>
        <v>41013</v>
      </c>
      <c r="G66" s="52">
        <f t="shared" si="5"/>
        <v>41013</v>
      </c>
      <c r="H66" s="52">
        <f t="shared" si="11"/>
        <v>1953</v>
      </c>
      <c r="I66" s="52">
        <f t="shared" si="0"/>
        <v>45103.71000000001</v>
      </c>
      <c r="J66" s="52">
        <f t="shared" si="10"/>
        <v>2147.7957142857144</v>
      </c>
      <c r="K66" s="72">
        <f t="shared" si="1"/>
        <v>51870</v>
      </c>
      <c r="L66" s="73">
        <v>2470</v>
      </c>
      <c r="M66" s="72">
        <f t="shared" si="2"/>
        <v>57120</v>
      </c>
      <c r="N66" s="73">
        <v>2720</v>
      </c>
      <c r="O66" s="72">
        <f t="shared" si="3"/>
        <v>54285</v>
      </c>
      <c r="P66" s="73">
        <v>2585</v>
      </c>
      <c r="Q66" s="67">
        <v>1.15</v>
      </c>
      <c r="R66" s="67">
        <v>1.1</v>
      </c>
      <c r="S66" s="67">
        <v>0.95</v>
      </c>
      <c r="T66" s="67"/>
    </row>
    <row r="67" spans="1:20" ht="12">
      <c r="A67" s="110"/>
      <c r="B67" s="49" t="s">
        <v>33</v>
      </c>
      <c r="C67" s="50" t="s">
        <v>25</v>
      </c>
      <c r="D67" s="51">
        <f>3526*21</f>
        <v>74046</v>
      </c>
      <c r="E67" s="51">
        <f t="shared" si="9"/>
        <v>3526</v>
      </c>
      <c r="F67" s="52">
        <f>3738*21</f>
        <v>78498</v>
      </c>
      <c r="G67" s="52">
        <f t="shared" si="5"/>
        <v>78498</v>
      </c>
      <c r="H67" s="52">
        <f t="shared" si="11"/>
        <v>3738</v>
      </c>
      <c r="I67" s="52">
        <f t="shared" si="0"/>
        <v>86352</v>
      </c>
      <c r="J67" s="52">
        <v>4112</v>
      </c>
      <c r="K67" s="72">
        <f t="shared" si="1"/>
        <v>99330</v>
      </c>
      <c r="L67" s="73">
        <v>4730</v>
      </c>
      <c r="M67" s="72">
        <f t="shared" si="2"/>
        <v>109305</v>
      </c>
      <c r="N67" s="73">
        <v>5205</v>
      </c>
      <c r="O67" s="72">
        <f t="shared" si="3"/>
        <v>103845</v>
      </c>
      <c r="P67" s="73">
        <v>4945</v>
      </c>
      <c r="Q67" s="67">
        <v>1.15</v>
      </c>
      <c r="R67" s="67">
        <v>1.1</v>
      </c>
      <c r="S67" s="67">
        <v>0.95</v>
      </c>
      <c r="T67" s="67"/>
    </row>
    <row r="68" spans="1:20" ht="12">
      <c r="A68" s="110"/>
      <c r="B68" s="49" t="s">
        <v>31</v>
      </c>
      <c r="C68" s="50" t="s">
        <v>25</v>
      </c>
      <c r="D68" s="51">
        <f>2079*21</f>
        <v>43659</v>
      </c>
      <c r="E68" s="51">
        <f t="shared" si="9"/>
        <v>2079</v>
      </c>
      <c r="F68" s="52">
        <f>2219*21</f>
        <v>46599</v>
      </c>
      <c r="G68" s="52">
        <f t="shared" si="5"/>
        <v>46599</v>
      </c>
      <c r="H68" s="52">
        <f t="shared" si="11"/>
        <v>2219</v>
      </c>
      <c r="I68" s="52">
        <f t="shared" si="0"/>
        <v>51261</v>
      </c>
      <c r="J68" s="52">
        <v>2441</v>
      </c>
      <c r="K68" s="72">
        <f t="shared" si="1"/>
        <v>59010</v>
      </c>
      <c r="L68" s="73">
        <v>2810</v>
      </c>
      <c r="M68" s="72">
        <f t="shared" si="2"/>
        <v>64890</v>
      </c>
      <c r="N68" s="73">
        <v>3090</v>
      </c>
      <c r="O68" s="72">
        <f t="shared" si="3"/>
        <v>61635</v>
      </c>
      <c r="P68" s="73">
        <v>2935</v>
      </c>
      <c r="Q68" s="67">
        <v>1.15</v>
      </c>
      <c r="R68" s="67">
        <v>1.1</v>
      </c>
      <c r="S68" s="67">
        <v>0.95</v>
      </c>
      <c r="T68" s="67"/>
    </row>
    <row r="69" spans="1:20" ht="12">
      <c r="A69" s="110"/>
      <c r="B69" s="49" t="s">
        <v>13</v>
      </c>
      <c r="C69" s="50" t="s">
        <v>14</v>
      </c>
      <c r="D69" s="51">
        <f>1131*21</f>
        <v>23751</v>
      </c>
      <c r="E69" s="51">
        <f t="shared" si="9"/>
        <v>1131</v>
      </c>
      <c r="F69" s="52">
        <f>1223*21</f>
        <v>25683</v>
      </c>
      <c r="G69" s="52">
        <f t="shared" si="5"/>
        <v>25683</v>
      </c>
      <c r="H69" s="52">
        <f t="shared" si="11"/>
        <v>1223</v>
      </c>
      <c r="I69" s="52">
        <f t="shared" si="0"/>
        <v>28246.485000000004</v>
      </c>
      <c r="J69" s="52">
        <f t="shared" si="10"/>
        <v>1345.0707142857145</v>
      </c>
      <c r="K69" s="72">
        <f t="shared" si="1"/>
        <v>32550</v>
      </c>
      <c r="L69" s="73">
        <v>1550</v>
      </c>
      <c r="M69" s="72">
        <f t="shared" si="2"/>
        <v>35805.00000000001</v>
      </c>
      <c r="N69" s="73">
        <f>L69*R69</f>
        <v>1705.0000000000002</v>
      </c>
      <c r="O69" s="72">
        <f t="shared" si="3"/>
        <v>34020</v>
      </c>
      <c r="P69" s="73">
        <v>1620</v>
      </c>
      <c r="Q69" s="67">
        <v>1.15</v>
      </c>
      <c r="R69" s="67">
        <v>1.1</v>
      </c>
      <c r="S69" s="67">
        <v>0.95</v>
      </c>
      <c r="T69" s="67"/>
    </row>
    <row r="70" spans="1:20" ht="12">
      <c r="A70" s="92"/>
      <c r="B70" s="49" t="s">
        <v>30</v>
      </c>
      <c r="C70" s="50" t="s">
        <v>14</v>
      </c>
      <c r="D70" s="51">
        <f>1667*21</f>
        <v>35007</v>
      </c>
      <c r="E70" s="51">
        <f t="shared" si="9"/>
        <v>1667</v>
      </c>
      <c r="F70" s="52">
        <f>1786*21</f>
        <v>37506</v>
      </c>
      <c r="G70" s="52">
        <f t="shared" si="5"/>
        <v>37506</v>
      </c>
      <c r="H70" s="52">
        <f t="shared" si="11"/>
        <v>1786</v>
      </c>
      <c r="I70" s="52">
        <f t="shared" si="0"/>
        <v>41265</v>
      </c>
      <c r="J70" s="52">
        <v>1965</v>
      </c>
      <c r="K70" s="72">
        <f t="shared" si="1"/>
        <v>47460</v>
      </c>
      <c r="L70" s="73">
        <v>2260</v>
      </c>
      <c r="M70" s="72">
        <f t="shared" si="2"/>
        <v>52290</v>
      </c>
      <c r="N70" s="73">
        <v>2490</v>
      </c>
      <c r="O70" s="72">
        <f t="shared" si="3"/>
        <v>49665</v>
      </c>
      <c r="P70" s="73">
        <v>2365</v>
      </c>
      <c r="Q70" s="67">
        <v>1.15</v>
      </c>
      <c r="R70" s="67">
        <v>1.1</v>
      </c>
      <c r="S70" s="67">
        <v>0.95</v>
      </c>
      <c r="T70" s="67"/>
    </row>
    <row r="71" spans="1:20" ht="12">
      <c r="A71" s="92"/>
      <c r="B71" s="49" t="s">
        <v>34</v>
      </c>
      <c r="C71" s="50" t="s">
        <v>26</v>
      </c>
      <c r="D71" s="51">
        <f>3305*21</f>
        <v>69405</v>
      </c>
      <c r="E71" s="51">
        <f t="shared" si="9"/>
        <v>3305</v>
      </c>
      <c r="F71" s="52">
        <f>3506*21</f>
        <v>73626</v>
      </c>
      <c r="G71" s="52">
        <f t="shared" si="5"/>
        <v>73626</v>
      </c>
      <c r="H71" s="52">
        <f t="shared" si="11"/>
        <v>3506</v>
      </c>
      <c r="I71" s="52">
        <f t="shared" si="0"/>
        <v>80997</v>
      </c>
      <c r="J71" s="52">
        <v>3857</v>
      </c>
      <c r="K71" s="72">
        <f t="shared" si="1"/>
        <v>93135</v>
      </c>
      <c r="L71" s="73">
        <v>4435</v>
      </c>
      <c r="M71" s="72">
        <f t="shared" si="2"/>
        <v>102480</v>
      </c>
      <c r="N71" s="73">
        <v>4880</v>
      </c>
      <c r="O71" s="72">
        <f t="shared" si="3"/>
        <v>97440</v>
      </c>
      <c r="P71" s="73">
        <v>4640</v>
      </c>
      <c r="Q71" s="67">
        <v>1.15</v>
      </c>
      <c r="R71" s="67">
        <v>1.1</v>
      </c>
      <c r="S71" s="67">
        <v>0.95</v>
      </c>
      <c r="T71" s="67"/>
    </row>
    <row r="72" spans="1:20" ht="24.75" thickBot="1">
      <c r="A72" s="92"/>
      <c r="B72" s="49" t="s">
        <v>65</v>
      </c>
      <c r="C72" s="50" t="s">
        <v>26</v>
      </c>
      <c r="D72" s="51">
        <f>1946*21</f>
        <v>40866</v>
      </c>
      <c r="E72" s="51">
        <f>E42-418+202</f>
        <v>1946</v>
      </c>
      <c r="F72" s="52">
        <f>2079*21</f>
        <v>43659</v>
      </c>
      <c r="G72" s="52">
        <f t="shared" si="5"/>
        <v>43659</v>
      </c>
      <c r="H72" s="52">
        <f t="shared" si="11"/>
        <v>2079</v>
      </c>
      <c r="I72" s="52">
        <f t="shared" si="0"/>
        <v>48027</v>
      </c>
      <c r="J72" s="52">
        <v>2287</v>
      </c>
      <c r="K72" s="74">
        <f t="shared" si="1"/>
        <v>55230</v>
      </c>
      <c r="L72" s="75">
        <v>2630</v>
      </c>
      <c r="M72" s="74">
        <f t="shared" si="2"/>
        <v>60795</v>
      </c>
      <c r="N72" s="75">
        <v>2895</v>
      </c>
      <c r="O72" s="74">
        <f t="shared" si="3"/>
        <v>57750</v>
      </c>
      <c r="P72" s="75">
        <v>2750</v>
      </c>
      <c r="Q72" s="67">
        <v>1.15</v>
      </c>
      <c r="R72" s="67">
        <v>1.1</v>
      </c>
      <c r="S72" s="67">
        <v>0.95</v>
      </c>
      <c r="T72" s="67"/>
    </row>
    <row r="73" spans="1:20" ht="12">
      <c r="A73" s="82"/>
      <c r="B73" s="154" t="s">
        <v>29</v>
      </c>
      <c r="C73" s="91"/>
      <c r="D73" s="91"/>
      <c r="E73" s="91"/>
      <c r="F73" s="91"/>
      <c r="G73" s="91"/>
      <c r="H73" s="91"/>
      <c r="I73" s="91"/>
      <c r="J73" s="91"/>
      <c r="K73" s="61"/>
      <c r="L73" s="61"/>
      <c r="M73" s="61"/>
      <c r="N73" s="61"/>
      <c r="O73" s="61"/>
      <c r="P73" s="81"/>
      <c r="Q73" s="67">
        <v>1.15</v>
      </c>
      <c r="R73" s="67">
        <v>1.1</v>
      </c>
      <c r="S73" s="67">
        <v>0.95</v>
      </c>
      <c r="T73" s="67"/>
    </row>
    <row r="74" spans="1:20" ht="24.75" thickBot="1">
      <c r="A74" s="72"/>
      <c r="B74" s="53" t="s">
        <v>17</v>
      </c>
      <c r="C74" s="54" t="s">
        <v>1</v>
      </c>
      <c r="D74" s="48" t="s">
        <v>2</v>
      </c>
      <c r="E74" s="48" t="s">
        <v>3</v>
      </c>
      <c r="F74" s="48" t="s">
        <v>40</v>
      </c>
      <c r="G74" s="48" t="s">
        <v>2</v>
      </c>
      <c r="H74" s="48" t="s">
        <v>3</v>
      </c>
      <c r="I74" s="48" t="s">
        <v>2</v>
      </c>
      <c r="J74" s="48" t="s">
        <v>3</v>
      </c>
      <c r="K74" s="48" t="s">
        <v>2</v>
      </c>
      <c r="L74" s="48" t="s">
        <v>3</v>
      </c>
      <c r="M74" s="48" t="s">
        <v>2</v>
      </c>
      <c r="N74" s="48" t="s">
        <v>3</v>
      </c>
      <c r="O74" s="48" t="s">
        <v>2</v>
      </c>
      <c r="P74" s="79" t="s">
        <v>3</v>
      </c>
      <c r="Q74" s="67">
        <v>1.15</v>
      </c>
      <c r="R74" s="67">
        <v>1.1</v>
      </c>
      <c r="S74" s="67">
        <v>0.95</v>
      </c>
      <c r="T74" s="67"/>
    </row>
    <row r="75" spans="1:20" ht="12">
      <c r="A75" s="176" t="s">
        <v>17</v>
      </c>
      <c r="B75" s="49" t="s">
        <v>18</v>
      </c>
      <c r="C75" s="50" t="s">
        <v>7</v>
      </c>
      <c r="D75" s="51">
        <f>E75*21</f>
        <v>18522</v>
      </c>
      <c r="E75" s="51">
        <f>ROUND(E29*0.9,0)</f>
        <v>882</v>
      </c>
      <c r="F75" s="52">
        <f>ROUND(D75*1.05+750,0)</f>
        <v>20198</v>
      </c>
      <c r="G75" s="52">
        <f>H75*21</f>
        <v>20118</v>
      </c>
      <c r="H75" s="52">
        <v>958</v>
      </c>
      <c r="I75" s="52">
        <f>J75*21</f>
        <v>22218</v>
      </c>
      <c r="J75" s="69">
        <v>1058</v>
      </c>
      <c r="K75" s="70">
        <f t="shared" si="1"/>
        <v>25620</v>
      </c>
      <c r="L75" s="71">
        <v>1220</v>
      </c>
      <c r="M75" s="70">
        <f t="shared" si="2"/>
        <v>28245</v>
      </c>
      <c r="N75" s="71">
        <v>1345</v>
      </c>
      <c r="O75" s="70">
        <f t="shared" si="3"/>
        <v>26880</v>
      </c>
      <c r="P75" s="71">
        <v>1280</v>
      </c>
      <c r="Q75" s="67">
        <v>1.15</v>
      </c>
      <c r="R75" s="67">
        <v>1.1</v>
      </c>
      <c r="S75" s="67">
        <v>0.95</v>
      </c>
      <c r="T75" s="67"/>
    </row>
    <row r="76" spans="1:20" ht="12">
      <c r="A76" s="177"/>
      <c r="B76" s="49" t="s">
        <v>19</v>
      </c>
      <c r="C76" s="50" t="s">
        <v>9</v>
      </c>
      <c r="D76" s="51">
        <f aca="true" t="shared" si="12" ref="D76:D88">E76*21</f>
        <v>16275</v>
      </c>
      <c r="E76" s="51">
        <f aca="true" t="shared" si="13" ref="E76:E88">ROUND(E30*0.9,0)</f>
        <v>775</v>
      </c>
      <c r="F76" s="52">
        <f aca="true" t="shared" si="14" ref="F76:F118">ROUND(D76*1.05+750,0)</f>
        <v>17839</v>
      </c>
      <c r="G76" s="52">
        <f aca="true" t="shared" si="15" ref="G76:G118">H76*21</f>
        <v>17766</v>
      </c>
      <c r="H76" s="52">
        <v>846</v>
      </c>
      <c r="I76" s="52">
        <f aca="true" t="shared" si="16" ref="I76:I118">J76*21</f>
        <v>19614</v>
      </c>
      <c r="J76" s="69">
        <v>934</v>
      </c>
      <c r="K76" s="72">
        <f t="shared" si="1"/>
        <v>22575</v>
      </c>
      <c r="L76" s="73">
        <v>1075</v>
      </c>
      <c r="M76" s="72">
        <f t="shared" si="2"/>
        <v>24885</v>
      </c>
      <c r="N76" s="73">
        <v>1185</v>
      </c>
      <c r="O76" s="72">
        <f t="shared" si="3"/>
        <v>23730</v>
      </c>
      <c r="P76" s="73">
        <v>1130</v>
      </c>
      <c r="Q76" s="67">
        <v>1.15</v>
      </c>
      <c r="R76" s="67">
        <v>1.1</v>
      </c>
      <c r="S76" s="67">
        <v>0.95</v>
      </c>
      <c r="T76" s="67"/>
    </row>
    <row r="77" spans="1:20" ht="12">
      <c r="A77" s="177"/>
      <c r="B77" s="49" t="s">
        <v>20</v>
      </c>
      <c r="C77" s="50" t="s">
        <v>11</v>
      </c>
      <c r="D77" s="51">
        <f t="shared" si="12"/>
        <v>22218</v>
      </c>
      <c r="E77" s="51">
        <f t="shared" si="13"/>
        <v>1058</v>
      </c>
      <c r="F77" s="52">
        <f t="shared" si="14"/>
        <v>24079</v>
      </c>
      <c r="G77" s="52">
        <f t="shared" si="15"/>
        <v>23982</v>
      </c>
      <c r="H77" s="52">
        <v>1142</v>
      </c>
      <c r="I77" s="52">
        <f t="shared" si="16"/>
        <v>26481</v>
      </c>
      <c r="J77" s="69">
        <v>1261</v>
      </c>
      <c r="K77" s="72">
        <f t="shared" si="1"/>
        <v>30450</v>
      </c>
      <c r="L77" s="73">
        <v>1450</v>
      </c>
      <c r="M77" s="72">
        <f t="shared" si="2"/>
        <v>33495.00000000001</v>
      </c>
      <c r="N77" s="73">
        <f>L77*R77</f>
        <v>1595.0000000000002</v>
      </c>
      <c r="O77" s="72">
        <f t="shared" si="3"/>
        <v>31815</v>
      </c>
      <c r="P77" s="73">
        <v>1515</v>
      </c>
      <c r="Q77" s="67">
        <v>1.15</v>
      </c>
      <c r="R77" s="67">
        <v>1.1</v>
      </c>
      <c r="S77" s="67">
        <v>0.95</v>
      </c>
      <c r="T77" s="67"/>
    </row>
    <row r="78" spans="1:20" ht="12">
      <c r="A78" s="177"/>
      <c r="B78" s="49" t="s">
        <v>20</v>
      </c>
      <c r="C78" s="50" t="s">
        <v>12</v>
      </c>
      <c r="D78" s="51">
        <f t="shared" si="12"/>
        <v>21735</v>
      </c>
      <c r="E78" s="51">
        <f t="shared" si="13"/>
        <v>1035</v>
      </c>
      <c r="F78" s="52">
        <f t="shared" si="14"/>
        <v>23572</v>
      </c>
      <c r="G78" s="52">
        <f t="shared" si="15"/>
        <v>23499</v>
      </c>
      <c r="H78" s="52">
        <v>1119</v>
      </c>
      <c r="I78" s="52">
        <f t="shared" si="16"/>
        <v>25935</v>
      </c>
      <c r="J78" s="69">
        <v>1235</v>
      </c>
      <c r="K78" s="72">
        <f t="shared" si="1"/>
        <v>29820</v>
      </c>
      <c r="L78" s="73">
        <v>1420</v>
      </c>
      <c r="M78" s="72">
        <f t="shared" si="2"/>
        <v>32865</v>
      </c>
      <c r="N78" s="73">
        <v>1565</v>
      </c>
      <c r="O78" s="72">
        <f t="shared" si="3"/>
        <v>31290</v>
      </c>
      <c r="P78" s="73">
        <v>1490</v>
      </c>
      <c r="Q78" s="67">
        <v>1.15</v>
      </c>
      <c r="R78" s="67">
        <v>1.1</v>
      </c>
      <c r="S78" s="67">
        <v>0.95</v>
      </c>
      <c r="T78" s="67"/>
    </row>
    <row r="79" spans="1:20" ht="12">
      <c r="A79" s="177"/>
      <c r="B79" s="49" t="s">
        <v>21</v>
      </c>
      <c r="C79" s="50" t="s">
        <v>22</v>
      </c>
      <c r="D79" s="51">
        <f t="shared" si="12"/>
        <v>23352</v>
      </c>
      <c r="E79" s="51">
        <f t="shared" si="13"/>
        <v>1112</v>
      </c>
      <c r="F79" s="52">
        <f t="shared" si="14"/>
        <v>25270</v>
      </c>
      <c r="G79" s="52">
        <f t="shared" si="15"/>
        <v>25179</v>
      </c>
      <c r="H79" s="52">
        <v>1199</v>
      </c>
      <c r="I79" s="52">
        <f t="shared" si="16"/>
        <v>27804</v>
      </c>
      <c r="J79" s="69">
        <v>1324</v>
      </c>
      <c r="K79" s="72">
        <f t="shared" si="1"/>
        <v>32025</v>
      </c>
      <c r="L79" s="73">
        <v>1525</v>
      </c>
      <c r="M79" s="72">
        <f t="shared" si="2"/>
        <v>35280</v>
      </c>
      <c r="N79" s="73">
        <v>1680</v>
      </c>
      <c r="O79" s="72">
        <f t="shared" si="3"/>
        <v>33600</v>
      </c>
      <c r="P79" s="73">
        <v>1600</v>
      </c>
      <c r="Q79" s="67">
        <v>1.15</v>
      </c>
      <c r="R79" s="67">
        <v>1.1</v>
      </c>
      <c r="S79" s="67">
        <v>0.95</v>
      </c>
      <c r="T79" s="67"/>
    </row>
    <row r="80" spans="1:20" ht="12">
      <c r="A80" s="177"/>
      <c r="B80" s="49" t="s">
        <v>21</v>
      </c>
      <c r="C80" s="50" t="s">
        <v>23</v>
      </c>
      <c r="D80" s="51">
        <f t="shared" si="12"/>
        <v>24318</v>
      </c>
      <c r="E80" s="51">
        <f t="shared" si="13"/>
        <v>1158</v>
      </c>
      <c r="F80" s="52">
        <f t="shared" si="14"/>
        <v>26284</v>
      </c>
      <c r="G80" s="52">
        <f t="shared" si="15"/>
        <v>26208</v>
      </c>
      <c r="H80" s="52">
        <v>1248</v>
      </c>
      <c r="I80" s="52">
        <f t="shared" si="16"/>
        <v>28917</v>
      </c>
      <c r="J80" s="69">
        <v>1377</v>
      </c>
      <c r="K80" s="72">
        <f t="shared" si="1"/>
        <v>33285</v>
      </c>
      <c r="L80" s="73">
        <v>1585</v>
      </c>
      <c r="M80" s="72">
        <f t="shared" si="2"/>
        <v>36645</v>
      </c>
      <c r="N80" s="73">
        <v>1745</v>
      </c>
      <c r="O80" s="72">
        <f t="shared" si="3"/>
        <v>34860</v>
      </c>
      <c r="P80" s="73">
        <v>1660</v>
      </c>
      <c r="Q80" s="67">
        <v>1.15</v>
      </c>
      <c r="R80" s="67">
        <v>1.1</v>
      </c>
      <c r="S80" s="67">
        <v>0.95</v>
      </c>
      <c r="T80" s="67"/>
    </row>
    <row r="81" spans="1:20" ht="12">
      <c r="A81" s="177"/>
      <c r="B81" s="49" t="s">
        <v>31</v>
      </c>
      <c r="C81" s="50" t="s">
        <v>24</v>
      </c>
      <c r="D81" s="51">
        <f t="shared" si="12"/>
        <v>28833</v>
      </c>
      <c r="E81" s="51">
        <f t="shared" si="13"/>
        <v>1373</v>
      </c>
      <c r="F81" s="52">
        <f t="shared" si="14"/>
        <v>31025</v>
      </c>
      <c r="G81" s="52">
        <f t="shared" si="15"/>
        <v>30933</v>
      </c>
      <c r="H81" s="52">
        <v>1473</v>
      </c>
      <c r="I81" s="52">
        <f t="shared" si="16"/>
        <v>34125</v>
      </c>
      <c r="J81" s="69">
        <v>1625</v>
      </c>
      <c r="K81" s="72">
        <f t="shared" si="1"/>
        <v>39270</v>
      </c>
      <c r="L81" s="73">
        <v>1870</v>
      </c>
      <c r="M81" s="72">
        <f t="shared" si="2"/>
        <v>43260</v>
      </c>
      <c r="N81" s="73">
        <v>2060</v>
      </c>
      <c r="O81" s="72">
        <f t="shared" si="3"/>
        <v>41160</v>
      </c>
      <c r="P81" s="73">
        <v>1960</v>
      </c>
      <c r="Q81" s="67">
        <v>1.15</v>
      </c>
      <c r="R81" s="67">
        <v>1.1</v>
      </c>
      <c r="S81" s="67">
        <v>0.95</v>
      </c>
      <c r="T81" s="67"/>
    </row>
    <row r="82" spans="1:20" ht="12">
      <c r="A82" s="177"/>
      <c r="B82" s="49" t="s">
        <v>32</v>
      </c>
      <c r="C82" s="50" t="s">
        <v>24</v>
      </c>
      <c r="D82" s="51">
        <f t="shared" si="12"/>
        <v>38598</v>
      </c>
      <c r="E82" s="51">
        <f t="shared" si="13"/>
        <v>1838</v>
      </c>
      <c r="F82" s="52">
        <f t="shared" si="14"/>
        <v>41278</v>
      </c>
      <c r="G82" s="52">
        <f t="shared" si="15"/>
        <v>41202</v>
      </c>
      <c r="H82" s="52">
        <v>1962</v>
      </c>
      <c r="I82" s="52">
        <f t="shared" si="16"/>
        <v>45402</v>
      </c>
      <c r="J82" s="69">
        <v>2162</v>
      </c>
      <c r="K82" s="72">
        <f t="shared" si="1"/>
        <v>52290</v>
      </c>
      <c r="L82" s="73">
        <v>2490</v>
      </c>
      <c r="M82" s="72">
        <f t="shared" si="2"/>
        <v>57540</v>
      </c>
      <c r="N82" s="73">
        <v>2740</v>
      </c>
      <c r="O82" s="72">
        <f t="shared" si="3"/>
        <v>54705</v>
      </c>
      <c r="P82" s="73">
        <v>2605</v>
      </c>
      <c r="Q82" s="67">
        <v>1.15</v>
      </c>
      <c r="R82" s="67">
        <v>1.1</v>
      </c>
      <c r="S82" s="67">
        <v>0.95</v>
      </c>
      <c r="T82" s="67"/>
    </row>
    <row r="83" spans="1:20" ht="12">
      <c r="A83" s="177"/>
      <c r="B83" s="49" t="s">
        <v>33</v>
      </c>
      <c r="C83" s="50" t="s">
        <v>25</v>
      </c>
      <c r="D83" s="51">
        <f t="shared" si="12"/>
        <v>70728</v>
      </c>
      <c r="E83" s="51">
        <f t="shared" si="13"/>
        <v>3368</v>
      </c>
      <c r="F83" s="52">
        <f t="shared" si="14"/>
        <v>75014</v>
      </c>
      <c r="G83" s="52">
        <f t="shared" si="15"/>
        <v>67515</v>
      </c>
      <c r="H83" s="52">
        <v>3215</v>
      </c>
      <c r="I83" s="52">
        <f t="shared" si="16"/>
        <v>82509</v>
      </c>
      <c r="J83" s="69">
        <v>3929</v>
      </c>
      <c r="K83" s="72">
        <f t="shared" si="1"/>
        <v>94920</v>
      </c>
      <c r="L83" s="73">
        <v>4520</v>
      </c>
      <c r="M83" s="72">
        <f t="shared" si="2"/>
        <v>104475</v>
      </c>
      <c r="N83" s="73">
        <v>4975</v>
      </c>
      <c r="O83" s="72">
        <f t="shared" si="3"/>
        <v>99330</v>
      </c>
      <c r="P83" s="73">
        <v>4730</v>
      </c>
      <c r="Q83" s="67">
        <v>1.15</v>
      </c>
      <c r="R83" s="67">
        <v>1.1</v>
      </c>
      <c r="S83" s="67">
        <v>0.95</v>
      </c>
      <c r="T83" s="67"/>
    </row>
    <row r="84" spans="1:20" ht="12">
      <c r="A84" s="177"/>
      <c r="B84" s="49" t="s">
        <v>31</v>
      </c>
      <c r="C84" s="50" t="s">
        <v>25</v>
      </c>
      <c r="D84" s="51">
        <f t="shared" si="12"/>
        <v>43386</v>
      </c>
      <c r="E84" s="51">
        <f t="shared" si="13"/>
        <v>2066</v>
      </c>
      <c r="F84" s="52">
        <f t="shared" si="14"/>
        <v>46305</v>
      </c>
      <c r="G84" s="52">
        <f t="shared" si="15"/>
        <v>46221</v>
      </c>
      <c r="H84" s="52">
        <v>2201</v>
      </c>
      <c r="I84" s="52">
        <f t="shared" si="16"/>
        <v>50946</v>
      </c>
      <c r="J84" s="69">
        <v>2426</v>
      </c>
      <c r="K84" s="72">
        <f t="shared" si="1"/>
        <v>58590</v>
      </c>
      <c r="L84" s="73">
        <v>2790</v>
      </c>
      <c r="M84" s="72">
        <f t="shared" si="2"/>
        <v>64470</v>
      </c>
      <c r="N84" s="73">
        <v>3070</v>
      </c>
      <c r="O84" s="72">
        <f t="shared" si="3"/>
        <v>61320</v>
      </c>
      <c r="P84" s="73">
        <v>2920</v>
      </c>
      <c r="Q84" s="67">
        <v>1.15</v>
      </c>
      <c r="R84" s="67">
        <v>1.1</v>
      </c>
      <c r="S84" s="67">
        <v>0.95</v>
      </c>
      <c r="T84" s="67"/>
    </row>
    <row r="85" spans="1:20" ht="12">
      <c r="A85" s="177"/>
      <c r="B85" s="49" t="s">
        <v>13</v>
      </c>
      <c r="C85" s="50" t="s">
        <v>14</v>
      </c>
      <c r="D85" s="51">
        <f t="shared" si="12"/>
        <v>25452</v>
      </c>
      <c r="E85" s="51">
        <f t="shared" si="13"/>
        <v>1212</v>
      </c>
      <c r="F85" s="52">
        <f t="shared" si="14"/>
        <v>27475</v>
      </c>
      <c r="G85" s="52">
        <f t="shared" si="15"/>
        <v>27405</v>
      </c>
      <c r="H85" s="52">
        <v>1305</v>
      </c>
      <c r="I85" s="52">
        <f t="shared" si="16"/>
        <v>30219</v>
      </c>
      <c r="J85" s="69">
        <v>1439</v>
      </c>
      <c r="K85" s="72">
        <f t="shared" si="1"/>
        <v>34755</v>
      </c>
      <c r="L85" s="73">
        <v>1655</v>
      </c>
      <c r="M85" s="72">
        <f t="shared" si="2"/>
        <v>38220</v>
      </c>
      <c r="N85" s="73">
        <v>1820</v>
      </c>
      <c r="O85" s="72">
        <f t="shared" si="3"/>
        <v>36330</v>
      </c>
      <c r="P85" s="73">
        <v>1730</v>
      </c>
      <c r="Q85" s="67">
        <v>1.15</v>
      </c>
      <c r="R85" s="67">
        <v>1.1</v>
      </c>
      <c r="S85" s="67">
        <v>0.95</v>
      </c>
      <c r="T85" s="67"/>
    </row>
    <row r="86" spans="1:20" ht="12">
      <c r="A86" s="177"/>
      <c r="B86" s="49" t="s">
        <v>30</v>
      </c>
      <c r="C86" s="50" t="s">
        <v>14</v>
      </c>
      <c r="D86" s="51">
        <f t="shared" si="12"/>
        <v>35595</v>
      </c>
      <c r="E86" s="51">
        <f t="shared" si="13"/>
        <v>1695</v>
      </c>
      <c r="F86" s="52">
        <f t="shared" si="14"/>
        <v>38125</v>
      </c>
      <c r="G86" s="52">
        <f t="shared" si="15"/>
        <v>38052</v>
      </c>
      <c r="H86" s="52">
        <v>1812</v>
      </c>
      <c r="I86" s="52">
        <f t="shared" si="16"/>
        <v>41937</v>
      </c>
      <c r="J86" s="69">
        <v>1997</v>
      </c>
      <c r="K86" s="72">
        <f t="shared" si="1"/>
        <v>48300</v>
      </c>
      <c r="L86" s="73">
        <v>2300</v>
      </c>
      <c r="M86" s="72">
        <f t="shared" si="2"/>
        <v>53130</v>
      </c>
      <c r="N86" s="73">
        <f>L86*R86</f>
        <v>2530</v>
      </c>
      <c r="O86" s="72">
        <f t="shared" si="3"/>
        <v>50505</v>
      </c>
      <c r="P86" s="73">
        <v>2405</v>
      </c>
      <c r="Q86" s="67">
        <v>1.15</v>
      </c>
      <c r="R86" s="67">
        <v>1.1</v>
      </c>
      <c r="S86" s="67">
        <v>0.95</v>
      </c>
      <c r="T86" s="67"/>
    </row>
    <row r="87" spans="1:20" ht="12">
      <c r="A87" s="177"/>
      <c r="B87" s="49" t="s">
        <v>34</v>
      </c>
      <c r="C87" s="50" t="s">
        <v>26</v>
      </c>
      <c r="D87" s="51">
        <f t="shared" si="12"/>
        <v>66549</v>
      </c>
      <c r="E87" s="51">
        <f t="shared" si="13"/>
        <v>3169</v>
      </c>
      <c r="F87" s="52">
        <f t="shared" si="14"/>
        <v>70626</v>
      </c>
      <c r="G87" s="52">
        <f t="shared" si="15"/>
        <v>70560</v>
      </c>
      <c r="H87" s="52">
        <v>3360</v>
      </c>
      <c r="I87" s="52">
        <f t="shared" si="16"/>
        <v>77679</v>
      </c>
      <c r="J87" s="69">
        <v>3699</v>
      </c>
      <c r="K87" s="72">
        <f t="shared" si="1"/>
        <v>89355</v>
      </c>
      <c r="L87" s="73">
        <v>4255</v>
      </c>
      <c r="M87" s="72">
        <f t="shared" si="2"/>
        <v>98280</v>
      </c>
      <c r="N87" s="73">
        <v>4680</v>
      </c>
      <c r="O87" s="72">
        <f t="shared" si="3"/>
        <v>93450</v>
      </c>
      <c r="P87" s="73">
        <v>4450</v>
      </c>
      <c r="Q87" s="67">
        <v>1.15</v>
      </c>
      <c r="R87" s="67">
        <v>1.1</v>
      </c>
      <c r="S87" s="67">
        <v>0.95</v>
      </c>
      <c r="T87" s="67"/>
    </row>
    <row r="88" spans="1:20" ht="24.75" thickBot="1">
      <c r="A88" s="178"/>
      <c r="B88" s="49" t="s">
        <v>65</v>
      </c>
      <c r="C88" s="50" t="s">
        <v>26</v>
      </c>
      <c r="D88" s="51">
        <f t="shared" si="12"/>
        <v>40866</v>
      </c>
      <c r="E88" s="51">
        <f t="shared" si="13"/>
        <v>1946</v>
      </c>
      <c r="F88" s="52">
        <f t="shared" si="14"/>
        <v>43659</v>
      </c>
      <c r="G88" s="52">
        <f t="shared" si="15"/>
        <v>43596</v>
      </c>
      <c r="H88" s="52">
        <v>2076</v>
      </c>
      <c r="I88" s="52">
        <f t="shared" si="16"/>
        <v>48027</v>
      </c>
      <c r="J88" s="69">
        <v>2287</v>
      </c>
      <c r="K88" s="74">
        <f aca="true" t="shared" si="17" ref="K88:K151">L88*21</f>
        <v>55230</v>
      </c>
      <c r="L88" s="75">
        <v>2630</v>
      </c>
      <c r="M88" s="74">
        <f aca="true" t="shared" si="18" ref="M88:M151">N88*21</f>
        <v>60795</v>
      </c>
      <c r="N88" s="75">
        <v>2895</v>
      </c>
      <c r="O88" s="74">
        <f aca="true" t="shared" si="19" ref="O88:O151">P88*21</f>
        <v>57750</v>
      </c>
      <c r="P88" s="75">
        <v>2750</v>
      </c>
      <c r="Q88" s="67">
        <v>1.15</v>
      </c>
      <c r="R88" s="67">
        <v>1.1</v>
      </c>
      <c r="S88" s="67">
        <v>0.95</v>
      </c>
      <c r="T88" s="67"/>
    </row>
    <row r="89" spans="1:20" ht="12.75" thickBot="1">
      <c r="A89" s="72"/>
      <c r="B89" s="120" t="s">
        <v>27</v>
      </c>
      <c r="C89" s="121"/>
      <c r="D89" s="121"/>
      <c r="E89" s="121"/>
      <c r="F89" s="121"/>
      <c r="G89" s="121"/>
      <c r="H89" s="121"/>
      <c r="I89" s="121"/>
      <c r="J89" s="121"/>
      <c r="K89" s="61"/>
      <c r="L89" s="61"/>
      <c r="M89" s="61"/>
      <c r="N89" s="61"/>
      <c r="O89" s="61"/>
      <c r="P89" s="81"/>
      <c r="Q89" s="67">
        <v>1.15</v>
      </c>
      <c r="R89" s="67">
        <v>1.1</v>
      </c>
      <c r="S89" s="67">
        <v>0.95</v>
      </c>
      <c r="T89" s="67"/>
    </row>
    <row r="90" spans="1:20" ht="12">
      <c r="A90" s="129" t="s">
        <v>27</v>
      </c>
      <c r="B90" s="49" t="s">
        <v>18</v>
      </c>
      <c r="C90" s="50" t="s">
        <v>7</v>
      </c>
      <c r="D90" s="51">
        <f>ROUND(E90*21,0)</f>
        <v>16653</v>
      </c>
      <c r="E90" s="51">
        <f aca="true" t="shared" si="20" ref="E90:E103">ROUND(E44*0.9,0)</f>
        <v>793</v>
      </c>
      <c r="F90" s="52">
        <f t="shared" si="14"/>
        <v>18236</v>
      </c>
      <c r="G90" s="52">
        <f t="shared" si="15"/>
        <v>18165</v>
      </c>
      <c r="H90" s="52">
        <v>865</v>
      </c>
      <c r="I90" s="52">
        <f t="shared" si="16"/>
        <v>19981.500000000004</v>
      </c>
      <c r="J90" s="52">
        <f>H90*1.1</f>
        <v>951.5000000000001</v>
      </c>
      <c r="K90" s="70">
        <f t="shared" si="17"/>
        <v>22995</v>
      </c>
      <c r="L90" s="71">
        <v>1095</v>
      </c>
      <c r="M90" s="70">
        <f t="shared" si="18"/>
        <v>25305</v>
      </c>
      <c r="N90" s="71">
        <v>1205</v>
      </c>
      <c r="O90" s="70">
        <f t="shared" si="19"/>
        <v>24045</v>
      </c>
      <c r="P90" s="71">
        <v>1145</v>
      </c>
      <c r="Q90" s="67">
        <v>1.15</v>
      </c>
      <c r="R90" s="67">
        <v>1.1</v>
      </c>
      <c r="S90" s="67">
        <v>0.95</v>
      </c>
      <c r="T90" s="67"/>
    </row>
    <row r="91" spans="1:20" ht="12">
      <c r="A91" s="130"/>
      <c r="B91" s="49" t="s">
        <v>19</v>
      </c>
      <c r="C91" s="50" t="s">
        <v>9</v>
      </c>
      <c r="D91" s="51">
        <f aca="true" t="shared" si="21" ref="D91:D118">ROUND(E91*21,0)</f>
        <v>14406</v>
      </c>
      <c r="E91" s="51">
        <f t="shared" si="20"/>
        <v>686</v>
      </c>
      <c r="F91" s="52">
        <f t="shared" si="14"/>
        <v>15876</v>
      </c>
      <c r="G91" s="52">
        <f t="shared" si="15"/>
        <v>15792</v>
      </c>
      <c r="H91" s="52">
        <v>752</v>
      </c>
      <c r="I91" s="52">
        <f t="shared" si="16"/>
        <v>17371.2</v>
      </c>
      <c r="J91" s="52">
        <f aca="true" t="shared" si="22" ref="J91:J103">H91*1.1</f>
        <v>827.2</v>
      </c>
      <c r="K91" s="72">
        <f t="shared" si="17"/>
        <v>20055</v>
      </c>
      <c r="L91" s="73">
        <v>955</v>
      </c>
      <c r="M91" s="72">
        <f t="shared" si="18"/>
        <v>22050</v>
      </c>
      <c r="N91" s="73">
        <v>1050</v>
      </c>
      <c r="O91" s="72">
        <f t="shared" si="19"/>
        <v>21000</v>
      </c>
      <c r="P91" s="73">
        <v>1000</v>
      </c>
      <c r="Q91" s="67">
        <v>1.15</v>
      </c>
      <c r="R91" s="67">
        <v>1.1</v>
      </c>
      <c r="S91" s="67">
        <v>0.95</v>
      </c>
      <c r="T91" s="67"/>
    </row>
    <row r="92" spans="1:20" ht="12">
      <c r="A92" s="130"/>
      <c r="B92" s="49" t="s">
        <v>20</v>
      </c>
      <c r="C92" s="50" t="s">
        <v>11</v>
      </c>
      <c r="D92" s="51">
        <f t="shared" si="21"/>
        <v>20328</v>
      </c>
      <c r="E92" s="51">
        <f t="shared" si="20"/>
        <v>968</v>
      </c>
      <c r="F92" s="52">
        <f t="shared" si="14"/>
        <v>22094</v>
      </c>
      <c r="G92" s="52">
        <f t="shared" si="15"/>
        <v>23268</v>
      </c>
      <c r="H92" s="52">
        <v>1108</v>
      </c>
      <c r="I92" s="52">
        <f t="shared" si="16"/>
        <v>25594.800000000003</v>
      </c>
      <c r="J92" s="52">
        <f t="shared" si="22"/>
        <v>1218.8000000000002</v>
      </c>
      <c r="K92" s="72">
        <f t="shared" si="17"/>
        <v>29505</v>
      </c>
      <c r="L92" s="73">
        <v>1405</v>
      </c>
      <c r="M92" s="72">
        <f t="shared" si="18"/>
        <v>32445</v>
      </c>
      <c r="N92" s="73">
        <v>1545</v>
      </c>
      <c r="O92" s="72">
        <f t="shared" si="19"/>
        <v>30870</v>
      </c>
      <c r="P92" s="73">
        <v>1470</v>
      </c>
      <c r="Q92" s="67">
        <v>1.15</v>
      </c>
      <c r="R92" s="67">
        <v>1.1</v>
      </c>
      <c r="S92" s="67">
        <v>0.95</v>
      </c>
      <c r="T92" s="67"/>
    </row>
    <row r="93" spans="1:20" ht="12">
      <c r="A93" s="130"/>
      <c r="B93" s="49" t="s">
        <v>20</v>
      </c>
      <c r="C93" s="50" t="s">
        <v>12</v>
      </c>
      <c r="D93" s="51">
        <f t="shared" si="21"/>
        <v>19866</v>
      </c>
      <c r="E93" s="51">
        <f t="shared" si="20"/>
        <v>946</v>
      </c>
      <c r="F93" s="52">
        <f t="shared" si="14"/>
        <v>21609</v>
      </c>
      <c r="G93" s="52">
        <f t="shared" si="15"/>
        <v>21525</v>
      </c>
      <c r="H93" s="52">
        <v>1025</v>
      </c>
      <c r="I93" s="52">
        <f t="shared" si="16"/>
        <v>23677.5</v>
      </c>
      <c r="J93" s="52">
        <f t="shared" si="22"/>
        <v>1127.5</v>
      </c>
      <c r="K93" s="72">
        <f t="shared" si="17"/>
        <v>27300</v>
      </c>
      <c r="L93" s="73">
        <v>1300</v>
      </c>
      <c r="M93" s="72">
        <f t="shared" si="18"/>
        <v>30030.000000000004</v>
      </c>
      <c r="N93" s="73">
        <f aca="true" t="shared" si="23" ref="N93:N136">L93*R93</f>
        <v>1430.0000000000002</v>
      </c>
      <c r="O93" s="72">
        <f t="shared" si="19"/>
        <v>28560</v>
      </c>
      <c r="P93" s="73">
        <v>1360</v>
      </c>
      <c r="Q93" s="67">
        <v>1.15</v>
      </c>
      <c r="R93" s="67">
        <v>1.1</v>
      </c>
      <c r="S93" s="67">
        <v>0.95</v>
      </c>
      <c r="T93" s="67"/>
    </row>
    <row r="94" spans="1:20" ht="12">
      <c r="A94" s="130"/>
      <c r="B94" s="49" t="s">
        <v>21</v>
      </c>
      <c r="C94" s="50" t="s">
        <v>22</v>
      </c>
      <c r="D94" s="51">
        <f t="shared" si="21"/>
        <v>21462</v>
      </c>
      <c r="E94" s="51">
        <f t="shared" si="20"/>
        <v>1022</v>
      </c>
      <c r="F94" s="52">
        <f t="shared" si="14"/>
        <v>23285</v>
      </c>
      <c r="G94" s="52">
        <f t="shared" si="15"/>
        <v>23226</v>
      </c>
      <c r="H94" s="52">
        <v>1106</v>
      </c>
      <c r="I94" s="52">
        <f t="shared" si="16"/>
        <v>25548.600000000002</v>
      </c>
      <c r="J94" s="52">
        <f t="shared" si="22"/>
        <v>1216.6000000000001</v>
      </c>
      <c r="K94" s="72">
        <f t="shared" si="17"/>
        <v>29400</v>
      </c>
      <c r="L94" s="73">
        <v>1400</v>
      </c>
      <c r="M94" s="72">
        <f t="shared" si="18"/>
        <v>32340.000000000004</v>
      </c>
      <c r="N94" s="73">
        <f t="shared" si="23"/>
        <v>1540.0000000000002</v>
      </c>
      <c r="O94" s="72">
        <f t="shared" si="19"/>
        <v>30765</v>
      </c>
      <c r="P94" s="73">
        <v>1465</v>
      </c>
      <c r="Q94" s="67">
        <v>1.15</v>
      </c>
      <c r="R94" s="67">
        <v>1.1</v>
      </c>
      <c r="S94" s="67">
        <v>0.95</v>
      </c>
      <c r="T94" s="67"/>
    </row>
    <row r="95" spans="1:20" ht="12">
      <c r="A95" s="130"/>
      <c r="B95" s="49" t="s">
        <v>21</v>
      </c>
      <c r="C95" s="50" t="s">
        <v>23</v>
      </c>
      <c r="D95" s="51">
        <f t="shared" si="21"/>
        <v>22449</v>
      </c>
      <c r="E95" s="51">
        <f t="shared" si="20"/>
        <v>1069</v>
      </c>
      <c r="F95" s="52">
        <f t="shared" si="14"/>
        <v>24321</v>
      </c>
      <c r="G95" s="52">
        <f t="shared" si="15"/>
        <v>24255</v>
      </c>
      <c r="H95" s="52">
        <v>1155</v>
      </c>
      <c r="I95" s="52">
        <f t="shared" si="16"/>
        <v>26680.5</v>
      </c>
      <c r="J95" s="52">
        <f t="shared" si="22"/>
        <v>1270.5</v>
      </c>
      <c r="K95" s="72">
        <f t="shared" si="17"/>
        <v>30765</v>
      </c>
      <c r="L95" s="73">
        <v>1465</v>
      </c>
      <c r="M95" s="72">
        <f t="shared" si="18"/>
        <v>33915</v>
      </c>
      <c r="N95" s="73">
        <v>1615</v>
      </c>
      <c r="O95" s="72">
        <f t="shared" si="19"/>
        <v>32235</v>
      </c>
      <c r="P95" s="73">
        <v>1535</v>
      </c>
      <c r="Q95" s="67">
        <v>1.15</v>
      </c>
      <c r="R95" s="67">
        <v>1.1</v>
      </c>
      <c r="S95" s="67">
        <v>0.95</v>
      </c>
      <c r="T95" s="67"/>
    </row>
    <row r="96" spans="1:20" ht="12">
      <c r="A96" s="130"/>
      <c r="B96" s="49" t="s">
        <v>31</v>
      </c>
      <c r="C96" s="50" t="s">
        <v>24</v>
      </c>
      <c r="D96" s="51">
        <f t="shared" si="21"/>
        <v>26943</v>
      </c>
      <c r="E96" s="51">
        <f t="shared" si="20"/>
        <v>1283</v>
      </c>
      <c r="F96" s="52">
        <f t="shared" si="14"/>
        <v>29040</v>
      </c>
      <c r="G96" s="52">
        <f t="shared" si="15"/>
        <v>28980</v>
      </c>
      <c r="H96" s="52">
        <v>1380</v>
      </c>
      <c r="I96" s="52">
        <f t="shared" si="16"/>
        <v>31878.000000000004</v>
      </c>
      <c r="J96" s="52">
        <f t="shared" si="22"/>
        <v>1518.0000000000002</v>
      </c>
      <c r="K96" s="72">
        <f t="shared" si="17"/>
        <v>36750</v>
      </c>
      <c r="L96" s="73">
        <v>1750</v>
      </c>
      <c r="M96" s="72">
        <f t="shared" si="18"/>
        <v>40425.00000000001</v>
      </c>
      <c r="N96" s="73">
        <f t="shared" si="23"/>
        <v>1925.0000000000002</v>
      </c>
      <c r="O96" s="72">
        <f t="shared" si="19"/>
        <v>38430</v>
      </c>
      <c r="P96" s="73">
        <v>1830</v>
      </c>
      <c r="Q96" s="67">
        <v>1.15</v>
      </c>
      <c r="R96" s="67">
        <v>1.1</v>
      </c>
      <c r="S96" s="67">
        <v>0.95</v>
      </c>
      <c r="T96" s="67"/>
    </row>
    <row r="97" spans="1:20" ht="12">
      <c r="A97" s="130"/>
      <c r="B97" s="49" t="s">
        <v>32</v>
      </c>
      <c r="C97" s="50" t="s">
        <v>24</v>
      </c>
      <c r="D97" s="51">
        <f t="shared" si="21"/>
        <v>36729</v>
      </c>
      <c r="E97" s="51">
        <f t="shared" si="20"/>
        <v>1749</v>
      </c>
      <c r="F97" s="52">
        <f t="shared" si="14"/>
        <v>39315</v>
      </c>
      <c r="G97" s="52">
        <f t="shared" si="15"/>
        <v>39228</v>
      </c>
      <c r="H97" s="52">
        <v>1868</v>
      </c>
      <c r="I97" s="52">
        <f t="shared" si="16"/>
        <v>43150.8</v>
      </c>
      <c r="J97" s="52">
        <f t="shared" si="22"/>
        <v>2054.8</v>
      </c>
      <c r="K97" s="72">
        <f t="shared" si="17"/>
        <v>49665</v>
      </c>
      <c r="L97" s="73">
        <v>2365</v>
      </c>
      <c r="M97" s="72">
        <f t="shared" si="18"/>
        <v>54705</v>
      </c>
      <c r="N97" s="73">
        <v>2605</v>
      </c>
      <c r="O97" s="72">
        <f t="shared" si="19"/>
        <v>51975</v>
      </c>
      <c r="P97" s="73">
        <v>2475</v>
      </c>
      <c r="Q97" s="67">
        <v>1.15</v>
      </c>
      <c r="R97" s="67">
        <v>1.1</v>
      </c>
      <c r="S97" s="67">
        <v>0.95</v>
      </c>
      <c r="T97" s="67"/>
    </row>
    <row r="98" spans="1:20" ht="12">
      <c r="A98" s="130"/>
      <c r="B98" s="49" t="s">
        <v>33</v>
      </c>
      <c r="C98" s="50" t="s">
        <v>25</v>
      </c>
      <c r="D98" s="51">
        <f t="shared" si="21"/>
        <v>68859</v>
      </c>
      <c r="E98" s="51">
        <f t="shared" si="20"/>
        <v>3279</v>
      </c>
      <c r="F98" s="52">
        <f t="shared" si="14"/>
        <v>73052</v>
      </c>
      <c r="G98" s="52">
        <f t="shared" si="15"/>
        <v>72975</v>
      </c>
      <c r="H98" s="52">
        <v>3475</v>
      </c>
      <c r="I98" s="52">
        <f t="shared" si="16"/>
        <v>80272.50000000001</v>
      </c>
      <c r="J98" s="52">
        <f t="shared" si="22"/>
        <v>3822.5000000000005</v>
      </c>
      <c r="K98" s="72">
        <f t="shared" si="17"/>
        <v>92400</v>
      </c>
      <c r="L98" s="73">
        <v>4400</v>
      </c>
      <c r="M98" s="72">
        <f t="shared" si="18"/>
        <v>101640</v>
      </c>
      <c r="N98" s="73">
        <f t="shared" si="23"/>
        <v>4840</v>
      </c>
      <c r="O98" s="72">
        <f t="shared" si="19"/>
        <v>96600</v>
      </c>
      <c r="P98" s="73">
        <v>4600</v>
      </c>
      <c r="Q98" s="67">
        <v>1.15</v>
      </c>
      <c r="R98" s="67">
        <v>1.1</v>
      </c>
      <c r="S98" s="67">
        <v>0.95</v>
      </c>
      <c r="T98" s="67"/>
    </row>
    <row r="99" spans="1:20" ht="12">
      <c r="A99" s="130"/>
      <c r="B99" s="49" t="s">
        <v>31</v>
      </c>
      <c r="C99" s="50" t="s">
        <v>25</v>
      </c>
      <c r="D99" s="51">
        <f t="shared" si="21"/>
        <v>41496</v>
      </c>
      <c r="E99" s="51">
        <f t="shared" si="20"/>
        <v>1976</v>
      </c>
      <c r="F99" s="52">
        <f t="shared" si="14"/>
        <v>44321</v>
      </c>
      <c r="G99" s="52">
        <f t="shared" si="15"/>
        <v>44268</v>
      </c>
      <c r="H99" s="52">
        <v>2108</v>
      </c>
      <c r="I99" s="52">
        <f t="shared" si="16"/>
        <v>48694.8</v>
      </c>
      <c r="J99" s="52">
        <f t="shared" si="22"/>
        <v>2318.8</v>
      </c>
      <c r="K99" s="72">
        <f t="shared" si="17"/>
        <v>56070</v>
      </c>
      <c r="L99" s="73">
        <v>2670</v>
      </c>
      <c r="M99" s="72">
        <f t="shared" si="18"/>
        <v>61740</v>
      </c>
      <c r="N99" s="73">
        <v>2940</v>
      </c>
      <c r="O99" s="72">
        <f t="shared" si="19"/>
        <v>58800</v>
      </c>
      <c r="P99" s="73">
        <v>2800</v>
      </c>
      <c r="Q99" s="67">
        <v>1.15</v>
      </c>
      <c r="R99" s="67">
        <v>1.1</v>
      </c>
      <c r="S99" s="67">
        <v>0.95</v>
      </c>
      <c r="T99" s="67"/>
    </row>
    <row r="100" spans="1:20" ht="12">
      <c r="A100" s="130"/>
      <c r="B100" s="49" t="s">
        <v>13</v>
      </c>
      <c r="C100" s="50" t="s">
        <v>14</v>
      </c>
      <c r="D100" s="51">
        <f t="shared" si="21"/>
        <v>23583</v>
      </c>
      <c r="E100" s="51">
        <f t="shared" si="20"/>
        <v>1123</v>
      </c>
      <c r="F100" s="52">
        <f t="shared" si="14"/>
        <v>25512</v>
      </c>
      <c r="G100" s="52">
        <f t="shared" si="15"/>
        <v>25439.4</v>
      </c>
      <c r="H100" s="52">
        <v>1211.4</v>
      </c>
      <c r="I100" s="52">
        <f t="shared" si="16"/>
        <v>27983.340000000004</v>
      </c>
      <c r="J100" s="52">
        <f t="shared" si="22"/>
        <v>1332.5400000000002</v>
      </c>
      <c r="K100" s="72">
        <f t="shared" si="17"/>
        <v>32235</v>
      </c>
      <c r="L100" s="73">
        <v>1535</v>
      </c>
      <c r="M100" s="72">
        <f t="shared" si="18"/>
        <v>35490</v>
      </c>
      <c r="N100" s="73">
        <v>1690</v>
      </c>
      <c r="O100" s="72">
        <f t="shared" si="19"/>
        <v>33705</v>
      </c>
      <c r="P100" s="73">
        <v>1605</v>
      </c>
      <c r="Q100" s="67">
        <v>1.15</v>
      </c>
      <c r="R100" s="67">
        <v>1.1</v>
      </c>
      <c r="S100" s="67">
        <v>0.95</v>
      </c>
      <c r="T100" s="67"/>
    </row>
    <row r="101" spans="1:20" ht="12">
      <c r="A101" s="130"/>
      <c r="B101" s="49" t="s">
        <v>30</v>
      </c>
      <c r="C101" s="50" t="s">
        <v>14</v>
      </c>
      <c r="D101" s="51">
        <f t="shared" si="21"/>
        <v>33726</v>
      </c>
      <c r="E101" s="51">
        <f t="shared" si="20"/>
        <v>1606</v>
      </c>
      <c r="F101" s="52">
        <f t="shared" si="14"/>
        <v>36162</v>
      </c>
      <c r="G101" s="52">
        <f t="shared" si="15"/>
        <v>36078</v>
      </c>
      <c r="H101" s="52">
        <v>1718</v>
      </c>
      <c r="I101" s="52">
        <f t="shared" si="16"/>
        <v>39685.8</v>
      </c>
      <c r="J101" s="52">
        <f t="shared" si="22"/>
        <v>1889.8000000000002</v>
      </c>
      <c r="K101" s="72">
        <f t="shared" si="17"/>
        <v>45675</v>
      </c>
      <c r="L101" s="73">
        <v>2175</v>
      </c>
      <c r="M101" s="72">
        <f t="shared" si="18"/>
        <v>50295</v>
      </c>
      <c r="N101" s="73">
        <v>2395</v>
      </c>
      <c r="O101" s="72">
        <f t="shared" si="19"/>
        <v>47775</v>
      </c>
      <c r="P101" s="73">
        <v>2275</v>
      </c>
      <c r="Q101" s="67">
        <v>1.15</v>
      </c>
      <c r="R101" s="67">
        <v>1.1</v>
      </c>
      <c r="S101" s="67">
        <v>0.95</v>
      </c>
      <c r="T101" s="67"/>
    </row>
    <row r="102" spans="1:20" ht="12">
      <c r="A102" s="130"/>
      <c r="B102" s="49" t="s">
        <v>34</v>
      </c>
      <c r="C102" s="50" t="s">
        <v>26</v>
      </c>
      <c r="D102" s="51">
        <f t="shared" si="21"/>
        <v>64680</v>
      </c>
      <c r="E102" s="51">
        <f t="shared" si="20"/>
        <v>3080</v>
      </c>
      <c r="F102" s="52">
        <f t="shared" si="14"/>
        <v>68664</v>
      </c>
      <c r="G102" s="52">
        <f t="shared" si="15"/>
        <v>68586</v>
      </c>
      <c r="H102" s="52">
        <v>3266</v>
      </c>
      <c r="I102" s="52">
        <f t="shared" si="16"/>
        <v>75444.6</v>
      </c>
      <c r="J102" s="52">
        <f t="shared" si="22"/>
        <v>3592.6000000000004</v>
      </c>
      <c r="K102" s="72">
        <f t="shared" si="17"/>
        <v>86835</v>
      </c>
      <c r="L102" s="73">
        <v>4135</v>
      </c>
      <c r="M102" s="72">
        <f t="shared" si="18"/>
        <v>95550</v>
      </c>
      <c r="N102" s="73">
        <v>4550</v>
      </c>
      <c r="O102" s="72">
        <f t="shared" si="19"/>
        <v>90825</v>
      </c>
      <c r="P102" s="73">
        <v>4325</v>
      </c>
      <c r="Q102" s="67">
        <v>1.15</v>
      </c>
      <c r="R102" s="67">
        <v>1.1</v>
      </c>
      <c r="S102" s="67">
        <v>0.95</v>
      </c>
      <c r="T102" s="67"/>
    </row>
    <row r="103" spans="1:20" ht="24.75" thickBot="1">
      <c r="A103" s="131"/>
      <c r="B103" s="49" t="s">
        <v>65</v>
      </c>
      <c r="C103" s="50" t="s">
        <v>26</v>
      </c>
      <c r="D103" s="51">
        <f t="shared" si="21"/>
        <v>38997</v>
      </c>
      <c r="E103" s="51">
        <f t="shared" si="20"/>
        <v>1857</v>
      </c>
      <c r="F103" s="52">
        <f t="shared" si="14"/>
        <v>41697</v>
      </c>
      <c r="G103" s="52">
        <f t="shared" si="15"/>
        <v>41622</v>
      </c>
      <c r="H103" s="52">
        <v>1982</v>
      </c>
      <c r="I103" s="52">
        <f t="shared" si="16"/>
        <v>45784.200000000004</v>
      </c>
      <c r="J103" s="52">
        <f t="shared" si="22"/>
        <v>2180.2000000000003</v>
      </c>
      <c r="K103" s="74">
        <f t="shared" si="17"/>
        <v>52710</v>
      </c>
      <c r="L103" s="75">
        <v>2510</v>
      </c>
      <c r="M103" s="74">
        <f t="shared" si="18"/>
        <v>57960</v>
      </c>
      <c r="N103" s="75">
        <v>2760</v>
      </c>
      <c r="O103" s="74">
        <f t="shared" si="19"/>
        <v>55125</v>
      </c>
      <c r="P103" s="75">
        <v>2625</v>
      </c>
      <c r="Q103" s="67">
        <v>1.15</v>
      </c>
      <c r="R103" s="67">
        <v>1.1</v>
      </c>
      <c r="S103" s="67">
        <v>0.95</v>
      </c>
      <c r="T103" s="67"/>
    </row>
    <row r="104" spans="1:20" ht="15.75" customHeight="1" thickBot="1">
      <c r="A104" s="72"/>
      <c r="B104" s="120" t="s">
        <v>28</v>
      </c>
      <c r="C104" s="121"/>
      <c r="D104" s="121"/>
      <c r="E104" s="121"/>
      <c r="F104" s="121"/>
      <c r="G104" s="121"/>
      <c r="H104" s="121"/>
      <c r="I104" s="121"/>
      <c r="J104" s="121"/>
      <c r="K104" s="61"/>
      <c r="L104" s="61"/>
      <c r="M104" s="61"/>
      <c r="N104" s="61"/>
      <c r="O104" s="61"/>
      <c r="P104" s="81"/>
      <c r="Q104" s="67">
        <v>1.15</v>
      </c>
      <c r="R104" s="67">
        <v>1.1</v>
      </c>
      <c r="S104" s="67">
        <v>0.95</v>
      </c>
      <c r="T104" s="67"/>
    </row>
    <row r="105" spans="1:20" ht="12">
      <c r="A105" s="132" t="s">
        <v>28</v>
      </c>
      <c r="B105" s="49" t="s">
        <v>18</v>
      </c>
      <c r="C105" s="50" t="s">
        <v>7</v>
      </c>
      <c r="D105" s="51">
        <f t="shared" si="21"/>
        <v>14448</v>
      </c>
      <c r="E105" s="51">
        <f aca="true" t="shared" si="24" ref="E105:E118">ROUND(E59*0.9,0)</f>
        <v>688</v>
      </c>
      <c r="F105" s="52">
        <f t="shared" si="14"/>
        <v>15920</v>
      </c>
      <c r="G105" s="52">
        <f t="shared" si="15"/>
        <v>15834</v>
      </c>
      <c r="H105" s="52">
        <v>754</v>
      </c>
      <c r="I105" s="52">
        <f t="shared" si="16"/>
        <v>17417.4</v>
      </c>
      <c r="J105" s="69">
        <f>H105*1.1</f>
        <v>829.4000000000001</v>
      </c>
      <c r="K105" s="70">
        <f t="shared" si="17"/>
        <v>20055</v>
      </c>
      <c r="L105" s="71">
        <v>955</v>
      </c>
      <c r="M105" s="70">
        <f t="shared" si="18"/>
        <v>22050</v>
      </c>
      <c r="N105" s="71">
        <v>1050</v>
      </c>
      <c r="O105" s="70">
        <f t="shared" si="19"/>
        <v>21000</v>
      </c>
      <c r="P105" s="71">
        <v>1000</v>
      </c>
      <c r="Q105" s="67">
        <v>1.15</v>
      </c>
      <c r="R105" s="67">
        <v>1.1</v>
      </c>
      <c r="S105" s="67">
        <v>0.95</v>
      </c>
      <c r="T105" s="67"/>
    </row>
    <row r="106" spans="1:20" ht="12">
      <c r="A106" s="132"/>
      <c r="B106" s="49" t="s">
        <v>19</v>
      </c>
      <c r="C106" s="50" t="s">
        <v>9</v>
      </c>
      <c r="D106" s="51">
        <f t="shared" si="21"/>
        <v>12201</v>
      </c>
      <c r="E106" s="51">
        <f t="shared" si="24"/>
        <v>581</v>
      </c>
      <c r="F106" s="52">
        <f t="shared" si="14"/>
        <v>13561</v>
      </c>
      <c r="G106" s="52">
        <f t="shared" si="15"/>
        <v>13482</v>
      </c>
      <c r="H106" s="52">
        <v>642</v>
      </c>
      <c r="I106" s="52">
        <f t="shared" si="16"/>
        <v>14830.2</v>
      </c>
      <c r="J106" s="69">
        <f aca="true" t="shared" si="25" ref="J106:J118">H106*1.1</f>
        <v>706.2</v>
      </c>
      <c r="K106" s="72">
        <f t="shared" si="17"/>
        <v>17115</v>
      </c>
      <c r="L106" s="73">
        <v>815</v>
      </c>
      <c r="M106" s="72">
        <f t="shared" si="18"/>
        <v>18826.500000000004</v>
      </c>
      <c r="N106" s="73">
        <f t="shared" si="23"/>
        <v>896.5000000000001</v>
      </c>
      <c r="O106" s="72">
        <f t="shared" si="19"/>
        <v>17955</v>
      </c>
      <c r="P106" s="73">
        <v>855</v>
      </c>
      <c r="Q106" s="67">
        <v>1.15</v>
      </c>
      <c r="R106" s="67">
        <v>1.1</v>
      </c>
      <c r="S106" s="67">
        <v>0.95</v>
      </c>
      <c r="T106" s="67"/>
    </row>
    <row r="107" spans="1:20" ht="12">
      <c r="A107" s="132"/>
      <c r="B107" s="49" t="s">
        <v>20</v>
      </c>
      <c r="C107" s="50" t="s">
        <v>11</v>
      </c>
      <c r="D107" s="51">
        <f t="shared" si="21"/>
        <v>18123</v>
      </c>
      <c r="E107" s="51">
        <f t="shared" si="24"/>
        <v>863</v>
      </c>
      <c r="F107" s="52">
        <f t="shared" si="14"/>
        <v>19779</v>
      </c>
      <c r="G107" s="52">
        <f t="shared" si="15"/>
        <v>19719</v>
      </c>
      <c r="H107" s="52">
        <v>939</v>
      </c>
      <c r="I107" s="52">
        <f t="shared" si="16"/>
        <v>21690.9</v>
      </c>
      <c r="J107" s="69">
        <f t="shared" si="25"/>
        <v>1032.9</v>
      </c>
      <c r="K107" s="72">
        <f t="shared" si="17"/>
        <v>24990</v>
      </c>
      <c r="L107" s="73">
        <v>1190</v>
      </c>
      <c r="M107" s="72">
        <f t="shared" si="18"/>
        <v>27489</v>
      </c>
      <c r="N107" s="73">
        <f t="shared" si="23"/>
        <v>1309</v>
      </c>
      <c r="O107" s="72">
        <f t="shared" si="19"/>
        <v>26145</v>
      </c>
      <c r="P107" s="73">
        <v>1245</v>
      </c>
      <c r="Q107" s="67">
        <v>1.15</v>
      </c>
      <c r="R107" s="67">
        <v>1.1</v>
      </c>
      <c r="S107" s="67">
        <v>0.95</v>
      </c>
      <c r="T107" s="67"/>
    </row>
    <row r="108" spans="1:20" ht="12">
      <c r="A108" s="132"/>
      <c r="B108" s="49" t="s">
        <v>20</v>
      </c>
      <c r="C108" s="50" t="s">
        <v>12</v>
      </c>
      <c r="D108" s="51">
        <f t="shared" si="21"/>
        <v>17661</v>
      </c>
      <c r="E108" s="51">
        <f t="shared" si="24"/>
        <v>841</v>
      </c>
      <c r="F108" s="52">
        <f t="shared" si="14"/>
        <v>19294</v>
      </c>
      <c r="G108" s="52">
        <f t="shared" si="15"/>
        <v>19215</v>
      </c>
      <c r="H108" s="52">
        <v>915</v>
      </c>
      <c r="I108" s="52">
        <f t="shared" si="16"/>
        <v>21136.500000000004</v>
      </c>
      <c r="J108" s="69">
        <f t="shared" si="25"/>
        <v>1006.5000000000001</v>
      </c>
      <c r="K108" s="72">
        <f t="shared" si="17"/>
        <v>24360</v>
      </c>
      <c r="L108" s="73">
        <v>1160</v>
      </c>
      <c r="M108" s="72">
        <f t="shared" si="18"/>
        <v>26796</v>
      </c>
      <c r="N108" s="73">
        <f t="shared" si="23"/>
        <v>1276</v>
      </c>
      <c r="O108" s="72">
        <f t="shared" si="19"/>
        <v>25515</v>
      </c>
      <c r="P108" s="73">
        <v>1215</v>
      </c>
      <c r="Q108" s="67">
        <v>1.15</v>
      </c>
      <c r="R108" s="67">
        <v>1.1</v>
      </c>
      <c r="S108" s="67">
        <v>0.95</v>
      </c>
      <c r="T108" s="67"/>
    </row>
    <row r="109" spans="1:20" ht="12">
      <c r="A109" s="132"/>
      <c r="B109" s="49" t="s">
        <v>21</v>
      </c>
      <c r="C109" s="50" t="s">
        <v>22</v>
      </c>
      <c r="D109" s="51">
        <f t="shared" si="21"/>
        <v>19257</v>
      </c>
      <c r="E109" s="51">
        <f t="shared" si="24"/>
        <v>917</v>
      </c>
      <c r="F109" s="52">
        <f t="shared" si="14"/>
        <v>20970</v>
      </c>
      <c r="G109" s="52">
        <f t="shared" si="15"/>
        <v>20916</v>
      </c>
      <c r="H109" s="52">
        <v>996</v>
      </c>
      <c r="I109" s="52">
        <f t="shared" si="16"/>
        <v>23007.600000000002</v>
      </c>
      <c r="J109" s="69">
        <f t="shared" si="25"/>
        <v>1095.6000000000001</v>
      </c>
      <c r="K109" s="72">
        <f t="shared" si="17"/>
        <v>26460</v>
      </c>
      <c r="L109" s="73">
        <v>1260</v>
      </c>
      <c r="M109" s="72">
        <f t="shared" si="18"/>
        <v>29106</v>
      </c>
      <c r="N109" s="73">
        <f t="shared" si="23"/>
        <v>1386</v>
      </c>
      <c r="O109" s="72">
        <f t="shared" si="19"/>
        <v>27720</v>
      </c>
      <c r="P109" s="73">
        <v>1320</v>
      </c>
      <c r="Q109" s="67">
        <v>1.15</v>
      </c>
      <c r="R109" s="67">
        <v>1.1</v>
      </c>
      <c r="S109" s="67">
        <v>0.95</v>
      </c>
      <c r="T109" s="67"/>
    </row>
    <row r="110" spans="1:20" ht="12">
      <c r="A110" s="132"/>
      <c r="B110" s="49" t="s">
        <v>21</v>
      </c>
      <c r="C110" s="50" t="s">
        <v>23</v>
      </c>
      <c r="D110" s="51">
        <f t="shared" si="21"/>
        <v>20244</v>
      </c>
      <c r="E110" s="51">
        <f t="shared" si="24"/>
        <v>964</v>
      </c>
      <c r="F110" s="52">
        <f t="shared" si="14"/>
        <v>22006</v>
      </c>
      <c r="G110" s="52">
        <f t="shared" si="15"/>
        <v>21924</v>
      </c>
      <c r="H110" s="52">
        <v>1044</v>
      </c>
      <c r="I110" s="52">
        <f t="shared" si="16"/>
        <v>24116.4</v>
      </c>
      <c r="J110" s="69">
        <f t="shared" si="25"/>
        <v>1148.4</v>
      </c>
      <c r="K110" s="72">
        <f t="shared" si="17"/>
        <v>27825</v>
      </c>
      <c r="L110" s="73">
        <v>1325</v>
      </c>
      <c r="M110" s="72">
        <f t="shared" si="18"/>
        <v>30607.500000000004</v>
      </c>
      <c r="N110" s="73">
        <f t="shared" si="23"/>
        <v>1457.5000000000002</v>
      </c>
      <c r="O110" s="72">
        <f t="shared" si="19"/>
        <v>29085</v>
      </c>
      <c r="P110" s="73">
        <v>1385</v>
      </c>
      <c r="Q110" s="67">
        <v>1.15</v>
      </c>
      <c r="R110" s="67">
        <v>1.1</v>
      </c>
      <c r="S110" s="67">
        <v>0.95</v>
      </c>
      <c r="T110" s="67"/>
    </row>
    <row r="111" spans="1:20" ht="12">
      <c r="A111" s="132"/>
      <c r="B111" s="49" t="s">
        <v>31</v>
      </c>
      <c r="C111" s="50" t="s">
        <v>24</v>
      </c>
      <c r="D111" s="51">
        <f t="shared" si="21"/>
        <v>24738</v>
      </c>
      <c r="E111" s="51">
        <f t="shared" si="24"/>
        <v>1178</v>
      </c>
      <c r="F111" s="52">
        <f t="shared" si="14"/>
        <v>26725</v>
      </c>
      <c r="G111" s="52">
        <f t="shared" si="15"/>
        <v>26649</v>
      </c>
      <c r="H111" s="52">
        <v>1269</v>
      </c>
      <c r="I111" s="52">
        <f t="shared" si="16"/>
        <v>29313.9</v>
      </c>
      <c r="J111" s="69">
        <f t="shared" si="25"/>
        <v>1395.9</v>
      </c>
      <c r="K111" s="72">
        <f t="shared" si="17"/>
        <v>33705</v>
      </c>
      <c r="L111" s="73">
        <v>1605</v>
      </c>
      <c r="M111" s="72">
        <f t="shared" si="18"/>
        <v>37075.50000000001</v>
      </c>
      <c r="N111" s="73">
        <f t="shared" si="23"/>
        <v>1765.5000000000002</v>
      </c>
      <c r="O111" s="72">
        <f t="shared" si="19"/>
        <v>35280</v>
      </c>
      <c r="P111" s="73">
        <v>1680</v>
      </c>
      <c r="Q111" s="67">
        <v>1.15</v>
      </c>
      <c r="R111" s="67">
        <v>1.1</v>
      </c>
      <c r="S111" s="67">
        <v>0.95</v>
      </c>
      <c r="T111" s="67"/>
    </row>
    <row r="112" spans="1:20" ht="12">
      <c r="A112" s="132"/>
      <c r="B112" s="49" t="s">
        <v>32</v>
      </c>
      <c r="C112" s="50" t="s">
        <v>24</v>
      </c>
      <c r="D112" s="51">
        <f t="shared" si="21"/>
        <v>34503</v>
      </c>
      <c r="E112" s="51">
        <f t="shared" si="24"/>
        <v>1643</v>
      </c>
      <c r="F112" s="52">
        <f t="shared" si="14"/>
        <v>36978</v>
      </c>
      <c r="G112" s="52">
        <f t="shared" si="15"/>
        <v>36918</v>
      </c>
      <c r="H112" s="52">
        <v>1758</v>
      </c>
      <c r="I112" s="52">
        <f t="shared" si="16"/>
        <v>40609.8</v>
      </c>
      <c r="J112" s="69">
        <f t="shared" si="25"/>
        <v>1933.8000000000002</v>
      </c>
      <c r="K112" s="72">
        <f t="shared" si="17"/>
        <v>46725</v>
      </c>
      <c r="L112" s="73">
        <v>2225</v>
      </c>
      <c r="M112" s="72">
        <f t="shared" si="18"/>
        <v>51397.5</v>
      </c>
      <c r="N112" s="73">
        <f t="shared" si="23"/>
        <v>2447.5</v>
      </c>
      <c r="O112" s="72">
        <f t="shared" si="19"/>
        <v>48825</v>
      </c>
      <c r="P112" s="73">
        <v>2325</v>
      </c>
      <c r="Q112" s="67">
        <v>1.15</v>
      </c>
      <c r="R112" s="67">
        <v>1.1</v>
      </c>
      <c r="S112" s="67">
        <v>0.95</v>
      </c>
      <c r="T112" s="67"/>
    </row>
    <row r="113" spans="1:20" ht="12">
      <c r="A113" s="132"/>
      <c r="B113" s="49" t="s">
        <v>33</v>
      </c>
      <c r="C113" s="50" t="s">
        <v>25</v>
      </c>
      <c r="D113" s="51">
        <f t="shared" si="21"/>
        <v>66633</v>
      </c>
      <c r="E113" s="51">
        <f t="shared" si="24"/>
        <v>3173</v>
      </c>
      <c r="F113" s="52">
        <f t="shared" si="14"/>
        <v>70715</v>
      </c>
      <c r="G113" s="52">
        <f t="shared" si="15"/>
        <v>70644</v>
      </c>
      <c r="H113" s="52">
        <v>3364</v>
      </c>
      <c r="I113" s="52">
        <f t="shared" si="16"/>
        <v>77708.40000000001</v>
      </c>
      <c r="J113" s="69">
        <f t="shared" si="25"/>
        <v>3700.4</v>
      </c>
      <c r="K113" s="72">
        <f t="shared" si="17"/>
        <v>89355</v>
      </c>
      <c r="L113" s="73">
        <v>4255</v>
      </c>
      <c r="M113" s="72">
        <f t="shared" si="18"/>
        <v>98290.5</v>
      </c>
      <c r="N113" s="73">
        <f t="shared" si="23"/>
        <v>4680.5</v>
      </c>
      <c r="O113" s="72">
        <f t="shared" si="19"/>
        <v>93450</v>
      </c>
      <c r="P113" s="73">
        <v>4450</v>
      </c>
      <c r="Q113" s="67">
        <v>1.15</v>
      </c>
      <c r="R113" s="67">
        <v>1.1</v>
      </c>
      <c r="S113" s="67">
        <v>0.95</v>
      </c>
      <c r="T113" s="67"/>
    </row>
    <row r="114" spans="1:20" ht="12">
      <c r="A114" s="132"/>
      <c r="B114" s="49" t="s">
        <v>31</v>
      </c>
      <c r="C114" s="50" t="s">
        <v>25</v>
      </c>
      <c r="D114" s="51">
        <f t="shared" si="21"/>
        <v>39291</v>
      </c>
      <c r="E114" s="51">
        <f t="shared" si="24"/>
        <v>1871</v>
      </c>
      <c r="F114" s="52">
        <f t="shared" si="14"/>
        <v>42006</v>
      </c>
      <c r="G114" s="52">
        <f t="shared" si="15"/>
        <v>41937</v>
      </c>
      <c r="H114" s="52">
        <v>1997</v>
      </c>
      <c r="I114" s="52">
        <f t="shared" si="16"/>
        <v>46130.700000000004</v>
      </c>
      <c r="J114" s="69">
        <f t="shared" si="25"/>
        <v>2196.7000000000003</v>
      </c>
      <c r="K114" s="72">
        <f t="shared" si="17"/>
        <v>53130</v>
      </c>
      <c r="L114" s="73">
        <v>2530</v>
      </c>
      <c r="M114" s="72">
        <f t="shared" si="18"/>
        <v>58443</v>
      </c>
      <c r="N114" s="73">
        <f t="shared" si="23"/>
        <v>2783</v>
      </c>
      <c r="O114" s="72">
        <f t="shared" si="19"/>
        <v>55545</v>
      </c>
      <c r="P114" s="73">
        <v>2645</v>
      </c>
      <c r="Q114" s="67">
        <v>1.15</v>
      </c>
      <c r="R114" s="67">
        <v>1.1</v>
      </c>
      <c r="S114" s="67">
        <v>0.95</v>
      </c>
      <c r="T114" s="67"/>
    </row>
    <row r="115" spans="1:20" ht="12">
      <c r="A115" s="132"/>
      <c r="B115" s="49" t="s">
        <v>13</v>
      </c>
      <c r="C115" s="50" t="s">
        <v>14</v>
      </c>
      <c r="D115" s="51">
        <f t="shared" si="21"/>
        <v>21378</v>
      </c>
      <c r="E115" s="51">
        <f t="shared" si="24"/>
        <v>1018</v>
      </c>
      <c r="F115" s="52">
        <f t="shared" si="14"/>
        <v>23197</v>
      </c>
      <c r="G115" s="52">
        <f t="shared" si="15"/>
        <v>23121</v>
      </c>
      <c r="H115" s="52">
        <v>1101</v>
      </c>
      <c r="I115" s="52">
        <f t="shared" si="16"/>
        <v>25433.100000000002</v>
      </c>
      <c r="J115" s="69">
        <f t="shared" si="25"/>
        <v>1211.1000000000001</v>
      </c>
      <c r="K115" s="72">
        <f t="shared" si="17"/>
        <v>29295</v>
      </c>
      <c r="L115" s="73">
        <v>1395</v>
      </c>
      <c r="M115" s="72">
        <f t="shared" si="18"/>
        <v>32224.500000000004</v>
      </c>
      <c r="N115" s="73">
        <f t="shared" si="23"/>
        <v>1534.5000000000002</v>
      </c>
      <c r="O115" s="72">
        <f t="shared" si="19"/>
        <v>30660</v>
      </c>
      <c r="P115" s="73">
        <v>1460</v>
      </c>
      <c r="Q115" s="67">
        <v>1.15</v>
      </c>
      <c r="R115" s="67">
        <v>1.1</v>
      </c>
      <c r="S115" s="67">
        <v>0.95</v>
      </c>
      <c r="T115" s="67"/>
    </row>
    <row r="116" spans="1:20" ht="12">
      <c r="A116" s="132"/>
      <c r="B116" s="49" t="s">
        <v>30</v>
      </c>
      <c r="C116" s="50" t="s">
        <v>14</v>
      </c>
      <c r="D116" s="51">
        <f t="shared" si="21"/>
        <v>31500</v>
      </c>
      <c r="E116" s="51">
        <f t="shared" si="24"/>
        <v>1500</v>
      </c>
      <c r="F116" s="52">
        <f t="shared" si="14"/>
        <v>33825</v>
      </c>
      <c r="G116" s="52">
        <f t="shared" si="15"/>
        <v>33747</v>
      </c>
      <c r="H116" s="52">
        <v>1607</v>
      </c>
      <c r="I116" s="52">
        <f t="shared" si="16"/>
        <v>37121.700000000004</v>
      </c>
      <c r="J116" s="69">
        <f t="shared" si="25"/>
        <v>1767.7</v>
      </c>
      <c r="K116" s="72">
        <f t="shared" si="17"/>
        <v>42735</v>
      </c>
      <c r="L116" s="73">
        <v>2035</v>
      </c>
      <c r="M116" s="72">
        <f t="shared" si="18"/>
        <v>47008.5</v>
      </c>
      <c r="N116" s="73">
        <f t="shared" si="23"/>
        <v>2238.5</v>
      </c>
      <c r="O116" s="72">
        <f t="shared" si="19"/>
        <v>44730</v>
      </c>
      <c r="P116" s="73">
        <v>2130</v>
      </c>
      <c r="Q116" s="67">
        <v>1.15</v>
      </c>
      <c r="R116" s="67">
        <v>1.1</v>
      </c>
      <c r="S116" s="67">
        <v>0.95</v>
      </c>
      <c r="T116" s="67"/>
    </row>
    <row r="117" spans="1:20" ht="12">
      <c r="A117" s="132"/>
      <c r="B117" s="49" t="s">
        <v>34</v>
      </c>
      <c r="C117" s="50" t="s">
        <v>26</v>
      </c>
      <c r="D117" s="51">
        <f t="shared" si="21"/>
        <v>62475</v>
      </c>
      <c r="E117" s="51">
        <f t="shared" si="24"/>
        <v>2975</v>
      </c>
      <c r="F117" s="52">
        <f t="shared" si="14"/>
        <v>66349</v>
      </c>
      <c r="G117" s="52">
        <f t="shared" si="15"/>
        <v>66255</v>
      </c>
      <c r="H117" s="52">
        <v>3155</v>
      </c>
      <c r="I117" s="52">
        <f t="shared" si="16"/>
        <v>72880.50000000001</v>
      </c>
      <c r="J117" s="69">
        <f t="shared" si="25"/>
        <v>3470.5000000000005</v>
      </c>
      <c r="K117" s="72">
        <f t="shared" si="17"/>
        <v>83895</v>
      </c>
      <c r="L117" s="73">
        <v>3995</v>
      </c>
      <c r="M117" s="72">
        <f t="shared" si="18"/>
        <v>92284.5</v>
      </c>
      <c r="N117" s="73">
        <f t="shared" si="23"/>
        <v>4394.5</v>
      </c>
      <c r="O117" s="72">
        <f t="shared" si="19"/>
        <v>87675</v>
      </c>
      <c r="P117" s="73">
        <v>4175</v>
      </c>
      <c r="Q117" s="67">
        <v>1.15</v>
      </c>
      <c r="R117" s="67">
        <v>1.1</v>
      </c>
      <c r="S117" s="67">
        <v>0.95</v>
      </c>
      <c r="T117" s="67"/>
    </row>
    <row r="118" spans="1:20" ht="24" customHeight="1" thickBot="1">
      <c r="A118" s="132"/>
      <c r="B118" s="49" t="s">
        <v>65</v>
      </c>
      <c r="C118" s="50" t="s">
        <v>26</v>
      </c>
      <c r="D118" s="51">
        <f t="shared" si="21"/>
        <v>36771</v>
      </c>
      <c r="E118" s="51">
        <f t="shared" si="24"/>
        <v>1751</v>
      </c>
      <c r="F118" s="52">
        <f t="shared" si="14"/>
        <v>39360</v>
      </c>
      <c r="G118" s="52">
        <f t="shared" si="15"/>
        <v>39291</v>
      </c>
      <c r="H118" s="52">
        <v>1871</v>
      </c>
      <c r="I118" s="52">
        <f t="shared" si="16"/>
        <v>43220.100000000006</v>
      </c>
      <c r="J118" s="69">
        <f t="shared" si="25"/>
        <v>2058.1000000000004</v>
      </c>
      <c r="K118" s="74">
        <f t="shared" si="17"/>
        <v>49770</v>
      </c>
      <c r="L118" s="75">
        <v>2370</v>
      </c>
      <c r="M118" s="74">
        <f t="shared" si="18"/>
        <v>54747</v>
      </c>
      <c r="N118" s="75">
        <f t="shared" si="23"/>
        <v>2607</v>
      </c>
      <c r="O118" s="74">
        <f t="shared" si="19"/>
        <v>52080</v>
      </c>
      <c r="P118" s="75">
        <v>2480</v>
      </c>
      <c r="Q118" s="67">
        <v>1.15</v>
      </c>
      <c r="R118" s="67">
        <v>1.1</v>
      </c>
      <c r="S118" s="67">
        <v>0.95</v>
      </c>
      <c r="T118" s="67"/>
    </row>
    <row r="119" spans="1:20" ht="12" hidden="1">
      <c r="A119" s="83"/>
      <c r="B119" s="55"/>
      <c r="C119" s="56"/>
      <c r="D119" s="57"/>
      <c r="E119" s="57"/>
      <c r="F119" s="58"/>
      <c r="G119" s="58"/>
      <c r="H119" s="58"/>
      <c r="I119" s="58"/>
      <c r="J119" s="58"/>
      <c r="K119" s="61">
        <f t="shared" si="17"/>
        <v>0</v>
      </c>
      <c r="L119" s="61">
        <f>J119*Q119</f>
        <v>0</v>
      </c>
      <c r="M119" s="61">
        <f t="shared" si="18"/>
        <v>0</v>
      </c>
      <c r="N119" s="61">
        <f t="shared" si="23"/>
        <v>0</v>
      </c>
      <c r="O119" s="61">
        <f t="shared" si="19"/>
        <v>0</v>
      </c>
      <c r="P119" s="81">
        <f>N119*S119</f>
        <v>0</v>
      </c>
      <c r="Q119" s="67">
        <v>1.15</v>
      </c>
      <c r="R119" s="67">
        <v>1.1</v>
      </c>
      <c r="S119" s="67">
        <v>0.95</v>
      </c>
      <c r="T119" s="67"/>
    </row>
    <row r="120" spans="1:20" ht="12" hidden="1">
      <c r="A120" s="83"/>
      <c r="B120" s="55"/>
      <c r="C120" s="56"/>
      <c r="D120" s="57"/>
      <c r="E120" s="57"/>
      <c r="F120" s="58"/>
      <c r="G120" s="58"/>
      <c r="H120" s="58"/>
      <c r="I120" s="58"/>
      <c r="J120" s="58"/>
      <c r="K120" s="61">
        <f t="shared" si="17"/>
        <v>0</v>
      </c>
      <c r="L120" s="61">
        <f>J120*Q120</f>
        <v>0</v>
      </c>
      <c r="M120" s="61">
        <f t="shared" si="18"/>
        <v>0</v>
      </c>
      <c r="N120" s="61">
        <f t="shared" si="23"/>
        <v>0</v>
      </c>
      <c r="O120" s="61">
        <f t="shared" si="19"/>
        <v>0</v>
      </c>
      <c r="P120" s="81">
        <f>N120*S120</f>
        <v>0</v>
      </c>
      <c r="Q120" s="67">
        <v>1.15</v>
      </c>
      <c r="R120" s="67">
        <v>1.1</v>
      </c>
      <c r="S120" s="67">
        <v>0.95</v>
      </c>
      <c r="T120" s="67"/>
    </row>
    <row r="121" spans="1:20" ht="12" hidden="1">
      <c r="A121" s="83"/>
      <c r="B121" s="59" t="s">
        <v>42</v>
      </c>
      <c r="C121" s="60"/>
      <c r="D121" s="60"/>
      <c r="E121" s="60"/>
      <c r="F121" s="60"/>
      <c r="G121" s="60" t="s">
        <v>43</v>
      </c>
      <c r="H121" s="60"/>
      <c r="I121" s="58"/>
      <c r="J121" s="58"/>
      <c r="K121" s="61">
        <f t="shared" si="17"/>
        <v>0</v>
      </c>
      <c r="L121" s="61">
        <f>J121*Q121</f>
        <v>0</v>
      </c>
      <c r="M121" s="61">
        <f t="shared" si="18"/>
        <v>0</v>
      </c>
      <c r="N121" s="61">
        <f t="shared" si="23"/>
        <v>0</v>
      </c>
      <c r="O121" s="61">
        <f t="shared" si="19"/>
        <v>0</v>
      </c>
      <c r="P121" s="81">
        <f>N121*S121</f>
        <v>0</v>
      </c>
      <c r="Q121" s="67">
        <v>1.15</v>
      </c>
      <c r="R121" s="67">
        <v>1.1</v>
      </c>
      <c r="S121" s="67">
        <v>0.95</v>
      </c>
      <c r="T121" s="67"/>
    </row>
    <row r="122" spans="1:20" ht="12" hidden="1">
      <c r="A122" s="84"/>
      <c r="B122" s="120" t="s">
        <v>0</v>
      </c>
      <c r="C122" s="133" t="s">
        <v>1</v>
      </c>
      <c r="D122" s="62"/>
      <c r="E122" s="62"/>
      <c r="F122" s="62"/>
      <c r="G122" s="135" t="s">
        <v>36</v>
      </c>
      <c r="H122" s="135"/>
      <c r="I122" s="135" t="s">
        <v>37</v>
      </c>
      <c r="J122" s="135"/>
      <c r="K122" s="61">
        <f t="shared" si="17"/>
        <v>0</v>
      </c>
      <c r="L122" s="61">
        <f>J122*Q122</f>
        <v>0</v>
      </c>
      <c r="M122" s="61">
        <f t="shared" si="18"/>
        <v>0</v>
      </c>
      <c r="N122" s="61">
        <f t="shared" si="23"/>
        <v>0</v>
      </c>
      <c r="O122" s="61">
        <f t="shared" si="19"/>
        <v>0</v>
      </c>
      <c r="P122" s="81">
        <f>N122*S122</f>
        <v>0</v>
      </c>
      <c r="Q122" s="67">
        <v>1.15</v>
      </c>
      <c r="R122" s="67">
        <v>1.1</v>
      </c>
      <c r="S122" s="67">
        <v>0.95</v>
      </c>
      <c r="T122" s="67"/>
    </row>
    <row r="123" spans="1:20" ht="10.5" customHeight="1" hidden="1">
      <c r="A123" s="84"/>
      <c r="B123" s="120"/>
      <c r="C123" s="134"/>
      <c r="D123" s="48" t="s">
        <v>2</v>
      </c>
      <c r="E123" s="48" t="s">
        <v>3</v>
      </c>
      <c r="F123" s="48" t="s">
        <v>40</v>
      </c>
      <c r="G123" s="48" t="s">
        <v>2</v>
      </c>
      <c r="H123" s="48" t="s">
        <v>3</v>
      </c>
      <c r="I123" s="48" t="s">
        <v>2</v>
      </c>
      <c r="J123" s="48" t="s">
        <v>3</v>
      </c>
      <c r="K123" s="61" t="e">
        <f t="shared" si="17"/>
        <v>#VALUE!</v>
      </c>
      <c r="L123" s="61" t="e">
        <f>J123*Q123</f>
        <v>#VALUE!</v>
      </c>
      <c r="M123" s="61" t="e">
        <f t="shared" si="18"/>
        <v>#VALUE!</v>
      </c>
      <c r="N123" s="61" t="e">
        <f t="shared" si="23"/>
        <v>#VALUE!</v>
      </c>
      <c r="O123" s="61" t="e">
        <f t="shared" si="19"/>
        <v>#VALUE!</v>
      </c>
      <c r="P123" s="81" t="e">
        <f>N123*S123</f>
        <v>#VALUE!</v>
      </c>
      <c r="Q123" s="67">
        <v>1.15</v>
      </c>
      <c r="R123" s="67">
        <v>1.1</v>
      </c>
      <c r="S123" s="67">
        <v>0.95</v>
      </c>
      <c r="T123" s="67"/>
    </row>
    <row r="124" spans="1:20" ht="17.25" customHeight="1" thickBot="1">
      <c r="A124" s="84"/>
      <c r="B124" s="120" t="s">
        <v>68</v>
      </c>
      <c r="C124" s="121"/>
      <c r="D124" s="121"/>
      <c r="E124" s="121"/>
      <c r="F124" s="121"/>
      <c r="G124" s="121"/>
      <c r="H124" s="121"/>
      <c r="I124" s="121"/>
      <c r="J124" s="121"/>
      <c r="K124" s="61"/>
      <c r="L124" s="61"/>
      <c r="M124" s="61"/>
      <c r="N124" s="61"/>
      <c r="O124" s="61"/>
      <c r="P124" s="81"/>
      <c r="Q124" s="67">
        <v>1.15</v>
      </c>
      <c r="R124" s="67">
        <v>1.1</v>
      </c>
      <c r="S124" s="67">
        <v>0.95</v>
      </c>
      <c r="T124" s="67"/>
    </row>
    <row r="125" spans="1:20" ht="12">
      <c r="A125" s="122" t="s">
        <v>44</v>
      </c>
      <c r="B125" s="49" t="s">
        <v>18</v>
      </c>
      <c r="C125" s="50" t="s">
        <v>7</v>
      </c>
      <c r="D125" s="51">
        <v>20580</v>
      </c>
      <c r="E125" s="51">
        <v>980</v>
      </c>
      <c r="F125" s="52">
        <f>ROUND(D125*1.05+750,0)</f>
        <v>22359</v>
      </c>
      <c r="G125" s="52">
        <f>H125*21</f>
        <v>13629</v>
      </c>
      <c r="H125" s="52">
        <f>H29-416</f>
        <v>649</v>
      </c>
      <c r="I125" s="52">
        <f aca="true" t="shared" si="26" ref="I125:I138">J125*21</f>
        <v>14976.900000000005</v>
      </c>
      <c r="J125" s="69">
        <f>J29-458</f>
        <v>713.1857142857145</v>
      </c>
      <c r="K125" s="70">
        <f t="shared" si="17"/>
        <v>17220</v>
      </c>
      <c r="L125" s="71">
        <v>820</v>
      </c>
      <c r="M125" s="70">
        <f t="shared" si="18"/>
        <v>18942.000000000004</v>
      </c>
      <c r="N125" s="71">
        <f t="shared" si="23"/>
        <v>902.0000000000001</v>
      </c>
      <c r="O125" s="70">
        <f t="shared" si="19"/>
        <v>18060</v>
      </c>
      <c r="P125" s="71">
        <v>860</v>
      </c>
      <c r="Q125" s="67">
        <v>1.15</v>
      </c>
      <c r="R125" s="67">
        <v>1.1</v>
      </c>
      <c r="S125" s="67">
        <v>0.95</v>
      </c>
      <c r="T125" s="67"/>
    </row>
    <row r="126" spans="1:20" ht="12">
      <c r="A126" s="123"/>
      <c r="B126" s="49" t="s">
        <v>19</v>
      </c>
      <c r="C126" s="50" t="s">
        <v>9</v>
      </c>
      <c r="D126" s="51">
        <v>18081</v>
      </c>
      <c r="E126" s="51">
        <v>861</v>
      </c>
      <c r="F126" s="52">
        <f aca="true" t="shared" si="27" ref="F126:F138">ROUND(D126*1.05+750,0)</f>
        <v>19735</v>
      </c>
      <c r="G126" s="52">
        <f aca="true" t="shared" si="28" ref="G126:G138">H126*21</f>
        <v>11004</v>
      </c>
      <c r="H126" s="52">
        <f aca="true" t="shared" si="29" ref="H126:H138">H30-416</f>
        <v>524</v>
      </c>
      <c r="I126" s="52">
        <f t="shared" si="26"/>
        <v>12090.555000000002</v>
      </c>
      <c r="J126" s="69">
        <f aca="true" t="shared" si="30" ref="J126:J138">J30-458</f>
        <v>575.7407142857144</v>
      </c>
      <c r="K126" s="72">
        <f t="shared" si="17"/>
        <v>13965</v>
      </c>
      <c r="L126" s="73">
        <v>665</v>
      </c>
      <c r="M126" s="72">
        <f t="shared" si="18"/>
        <v>15361.500000000002</v>
      </c>
      <c r="N126" s="73">
        <f t="shared" si="23"/>
        <v>731.5000000000001</v>
      </c>
      <c r="O126" s="72">
        <f t="shared" si="19"/>
        <v>14595</v>
      </c>
      <c r="P126" s="73">
        <v>695</v>
      </c>
      <c r="Q126" s="67">
        <v>1.15</v>
      </c>
      <c r="R126" s="67">
        <v>1.1</v>
      </c>
      <c r="S126" s="67">
        <v>0.95</v>
      </c>
      <c r="T126" s="67"/>
    </row>
    <row r="127" spans="1:20" ht="12">
      <c r="A127" s="123"/>
      <c r="B127" s="49" t="s">
        <v>20</v>
      </c>
      <c r="C127" s="50" t="s">
        <v>11</v>
      </c>
      <c r="D127" s="51">
        <v>24675</v>
      </c>
      <c r="E127" s="51">
        <v>1175</v>
      </c>
      <c r="F127" s="52">
        <f t="shared" si="27"/>
        <v>26659</v>
      </c>
      <c r="G127" s="52">
        <f t="shared" si="28"/>
        <v>17913</v>
      </c>
      <c r="H127" s="52">
        <f t="shared" si="29"/>
        <v>853</v>
      </c>
      <c r="I127" s="52">
        <f t="shared" si="26"/>
        <v>19706.625000000004</v>
      </c>
      <c r="J127" s="69">
        <f t="shared" si="30"/>
        <v>938.4107142857144</v>
      </c>
      <c r="K127" s="72">
        <f t="shared" si="17"/>
        <v>22680</v>
      </c>
      <c r="L127" s="73">
        <v>1080</v>
      </c>
      <c r="M127" s="72">
        <f t="shared" si="18"/>
        <v>24948</v>
      </c>
      <c r="N127" s="73">
        <f t="shared" si="23"/>
        <v>1188</v>
      </c>
      <c r="O127" s="72">
        <f t="shared" si="19"/>
        <v>23730</v>
      </c>
      <c r="P127" s="73">
        <v>1130</v>
      </c>
      <c r="Q127" s="67">
        <v>1.15</v>
      </c>
      <c r="R127" s="67">
        <v>1.1</v>
      </c>
      <c r="S127" s="67">
        <v>0.95</v>
      </c>
      <c r="T127" s="67"/>
    </row>
    <row r="128" spans="1:20" ht="12">
      <c r="A128" s="123"/>
      <c r="B128" s="49" t="s">
        <v>20</v>
      </c>
      <c r="C128" s="50" t="s">
        <v>12</v>
      </c>
      <c r="D128" s="51">
        <v>24150</v>
      </c>
      <c r="E128" s="51">
        <v>1150</v>
      </c>
      <c r="F128" s="52">
        <f t="shared" si="27"/>
        <v>26108</v>
      </c>
      <c r="G128" s="52">
        <f t="shared" si="28"/>
        <v>17367</v>
      </c>
      <c r="H128" s="52">
        <f t="shared" si="29"/>
        <v>827</v>
      </c>
      <c r="I128" s="52">
        <f t="shared" si="26"/>
        <v>19100.250000000004</v>
      </c>
      <c r="J128" s="69">
        <f t="shared" si="30"/>
        <v>909.5357142857144</v>
      </c>
      <c r="K128" s="72">
        <f t="shared" si="17"/>
        <v>22050</v>
      </c>
      <c r="L128" s="73">
        <v>1050</v>
      </c>
      <c r="M128" s="72">
        <f t="shared" si="18"/>
        <v>24255</v>
      </c>
      <c r="N128" s="73">
        <f t="shared" si="23"/>
        <v>1155</v>
      </c>
      <c r="O128" s="72">
        <f t="shared" si="19"/>
        <v>23100</v>
      </c>
      <c r="P128" s="73">
        <v>1100</v>
      </c>
      <c r="Q128" s="67">
        <v>1.15</v>
      </c>
      <c r="R128" s="67">
        <v>1.1</v>
      </c>
      <c r="S128" s="67">
        <v>0.95</v>
      </c>
      <c r="T128" s="67"/>
    </row>
    <row r="129" spans="1:20" ht="12">
      <c r="A129" s="123"/>
      <c r="B129" s="49" t="s">
        <v>21</v>
      </c>
      <c r="C129" s="50" t="s">
        <v>22</v>
      </c>
      <c r="D129" s="51">
        <v>25935</v>
      </c>
      <c r="E129" s="51">
        <v>1235</v>
      </c>
      <c r="F129" s="52">
        <f t="shared" si="27"/>
        <v>27982</v>
      </c>
      <c r="G129" s="52">
        <f t="shared" si="28"/>
        <v>19236</v>
      </c>
      <c r="H129" s="52">
        <f t="shared" si="29"/>
        <v>916</v>
      </c>
      <c r="I129" s="52">
        <f t="shared" si="26"/>
        <v>21161.925000000003</v>
      </c>
      <c r="J129" s="69">
        <f t="shared" si="30"/>
        <v>1007.7107142857144</v>
      </c>
      <c r="K129" s="72">
        <f t="shared" si="17"/>
        <v>24360</v>
      </c>
      <c r="L129" s="73">
        <v>1160</v>
      </c>
      <c r="M129" s="72">
        <f t="shared" si="18"/>
        <v>26796</v>
      </c>
      <c r="N129" s="73">
        <f t="shared" si="23"/>
        <v>1276</v>
      </c>
      <c r="O129" s="72">
        <f t="shared" si="19"/>
        <v>25515</v>
      </c>
      <c r="P129" s="73">
        <v>1215</v>
      </c>
      <c r="Q129" s="67">
        <v>1.15</v>
      </c>
      <c r="R129" s="67">
        <v>1.1</v>
      </c>
      <c r="S129" s="67">
        <v>0.95</v>
      </c>
      <c r="T129" s="67"/>
    </row>
    <row r="130" spans="1:20" ht="12">
      <c r="A130" s="123"/>
      <c r="B130" s="49" t="s">
        <v>21</v>
      </c>
      <c r="C130" s="50" t="s">
        <v>23</v>
      </c>
      <c r="D130" s="51">
        <v>27027</v>
      </c>
      <c r="E130" s="51">
        <v>1287</v>
      </c>
      <c r="F130" s="52">
        <f t="shared" si="27"/>
        <v>29128</v>
      </c>
      <c r="G130" s="52">
        <f t="shared" si="28"/>
        <v>20391</v>
      </c>
      <c r="H130" s="52">
        <f t="shared" si="29"/>
        <v>971</v>
      </c>
      <c r="I130" s="52">
        <f t="shared" si="26"/>
        <v>22423.185000000005</v>
      </c>
      <c r="J130" s="69">
        <f t="shared" si="30"/>
        <v>1067.7707142857146</v>
      </c>
      <c r="K130" s="72">
        <f t="shared" si="17"/>
        <v>25830</v>
      </c>
      <c r="L130" s="73">
        <v>1230</v>
      </c>
      <c r="M130" s="72">
        <f t="shared" si="18"/>
        <v>28413</v>
      </c>
      <c r="N130" s="73">
        <f t="shared" si="23"/>
        <v>1353</v>
      </c>
      <c r="O130" s="72">
        <f t="shared" si="19"/>
        <v>26985</v>
      </c>
      <c r="P130" s="73">
        <v>1285</v>
      </c>
      <c r="Q130" s="67">
        <v>1.15</v>
      </c>
      <c r="R130" s="67">
        <v>1.1</v>
      </c>
      <c r="S130" s="67">
        <v>0.95</v>
      </c>
      <c r="T130" s="67"/>
    </row>
    <row r="131" spans="1:20" ht="12">
      <c r="A131" s="123"/>
      <c r="B131" s="49" t="s">
        <v>31</v>
      </c>
      <c r="C131" s="50" t="s">
        <v>24</v>
      </c>
      <c r="D131" s="51">
        <v>32025</v>
      </c>
      <c r="E131" s="51">
        <v>1525</v>
      </c>
      <c r="F131" s="52">
        <f t="shared" si="27"/>
        <v>34376</v>
      </c>
      <c r="G131" s="52">
        <f t="shared" si="28"/>
        <v>25641</v>
      </c>
      <c r="H131" s="52">
        <f t="shared" si="29"/>
        <v>1221</v>
      </c>
      <c r="I131" s="52">
        <f t="shared" si="26"/>
        <v>28195.875000000004</v>
      </c>
      <c r="J131" s="69">
        <f t="shared" si="30"/>
        <v>1342.6607142857144</v>
      </c>
      <c r="K131" s="72">
        <f t="shared" si="17"/>
        <v>32445</v>
      </c>
      <c r="L131" s="73">
        <v>1545</v>
      </c>
      <c r="M131" s="72">
        <f t="shared" si="18"/>
        <v>35689.50000000001</v>
      </c>
      <c r="N131" s="73">
        <f t="shared" si="23"/>
        <v>1699.5000000000002</v>
      </c>
      <c r="O131" s="72">
        <f t="shared" si="19"/>
        <v>33915</v>
      </c>
      <c r="P131" s="73">
        <v>1615</v>
      </c>
      <c r="Q131" s="67">
        <v>1.15</v>
      </c>
      <c r="R131" s="67">
        <v>1.1</v>
      </c>
      <c r="S131" s="67">
        <v>0.95</v>
      </c>
      <c r="T131" s="67"/>
    </row>
    <row r="132" spans="1:20" ht="12">
      <c r="A132" s="123"/>
      <c r="B132" s="49" t="s">
        <v>32</v>
      </c>
      <c r="C132" s="50" t="s">
        <v>24</v>
      </c>
      <c r="D132" s="51">
        <v>42882</v>
      </c>
      <c r="E132" s="51">
        <v>2042</v>
      </c>
      <c r="F132" s="52">
        <f t="shared" si="27"/>
        <v>45776</v>
      </c>
      <c r="G132" s="52">
        <f t="shared" si="28"/>
        <v>37044</v>
      </c>
      <c r="H132" s="52">
        <f t="shared" si="29"/>
        <v>1764</v>
      </c>
      <c r="I132" s="52">
        <f t="shared" si="26"/>
        <v>40735.71000000001</v>
      </c>
      <c r="J132" s="69">
        <f t="shared" si="30"/>
        <v>1939.7957142857144</v>
      </c>
      <c r="K132" s="72">
        <f t="shared" si="17"/>
        <v>46830</v>
      </c>
      <c r="L132" s="73">
        <v>2230</v>
      </c>
      <c r="M132" s="72">
        <f t="shared" si="18"/>
        <v>51513</v>
      </c>
      <c r="N132" s="73">
        <f t="shared" si="23"/>
        <v>2453</v>
      </c>
      <c r="O132" s="72">
        <f t="shared" si="19"/>
        <v>48930</v>
      </c>
      <c r="P132" s="73">
        <v>2330</v>
      </c>
      <c r="Q132" s="67">
        <v>1.15</v>
      </c>
      <c r="R132" s="67">
        <v>1.1</v>
      </c>
      <c r="S132" s="67">
        <v>0.95</v>
      </c>
      <c r="T132" s="67"/>
    </row>
    <row r="133" spans="1:20" ht="12">
      <c r="A133" s="123"/>
      <c r="B133" s="49" t="s">
        <v>33</v>
      </c>
      <c r="C133" s="50" t="s">
        <v>25</v>
      </c>
      <c r="D133" s="51">
        <v>78582</v>
      </c>
      <c r="E133" s="51">
        <v>3742</v>
      </c>
      <c r="F133" s="52">
        <f t="shared" si="27"/>
        <v>83261</v>
      </c>
      <c r="G133" s="52">
        <f t="shared" si="28"/>
        <v>74529</v>
      </c>
      <c r="H133" s="52">
        <f t="shared" si="29"/>
        <v>3549</v>
      </c>
      <c r="I133" s="52">
        <f t="shared" si="26"/>
        <v>81969.21</v>
      </c>
      <c r="J133" s="69">
        <f t="shared" si="30"/>
        <v>3903.295714285715</v>
      </c>
      <c r="K133" s="72">
        <f t="shared" si="17"/>
        <v>94290</v>
      </c>
      <c r="L133" s="73">
        <v>4490</v>
      </c>
      <c r="M133" s="72">
        <f t="shared" si="18"/>
        <v>103719</v>
      </c>
      <c r="N133" s="73">
        <f t="shared" si="23"/>
        <v>4939</v>
      </c>
      <c r="O133" s="72">
        <f t="shared" si="19"/>
        <v>98595</v>
      </c>
      <c r="P133" s="73">
        <v>4695</v>
      </c>
      <c r="Q133" s="67">
        <v>1.15</v>
      </c>
      <c r="R133" s="67">
        <v>1.1</v>
      </c>
      <c r="S133" s="67">
        <v>0.95</v>
      </c>
      <c r="T133" s="67"/>
    </row>
    <row r="134" spans="1:20" ht="12">
      <c r="A134" s="123"/>
      <c r="B134" s="49" t="s">
        <v>31</v>
      </c>
      <c r="C134" s="50" t="s">
        <v>25</v>
      </c>
      <c r="D134" s="51">
        <v>48195</v>
      </c>
      <c r="E134" s="51">
        <v>2295</v>
      </c>
      <c r="F134" s="52">
        <f t="shared" si="27"/>
        <v>51355</v>
      </c>
      <c r="G134" s="52">
        <f t="shared" si="28"/>
        <v>42609</v>
      </c>
      <c r="H134" s="52">
        <f t="shared" si="29"/>
        <v>2029</v>
      </c>
      <c r="I134" s="52">
        <f t="shared" si="26"/>
        <v>46872.225000000006</v>
      </c>
      <c r="J134" s="69">
        <f t="shared" si="30"/>
        <v>2232.0107142857146</v>
      </c>
      <c r="K134" s="72">
        <f t="shared" si="17"/>
        <v>53970</v>
      </c>
      <c r="L134" s="73">
        <v>2570</v>
      </c>
      <c r="M134" s="72">
        <f t="shared" si="18"/>
        <v>59367.00000000001</v>
      </c>
      <c r="N134" s="73">
        <f t="shared" si="23"/>
        <v>2827.0000000000005</v>
      </c>
      <c r="O134" s="72">
        <f t="shared" si="19"/>
        <v>56385</v>
      </c>
      <c r="P134" s="73">
        <v>2685</v>
      </c>
      <c r="Q134" s="67">
        <v>1.15</v>
      </c>
      <c r="R134" s="67">
        <v>1.1</v>
      </c>
      <c r="S134" s="67">
        <v>0.95</v>
      </c>
      <c r="T134" s="67"/>
    </row>
    <row r="135" spans="1:20" ht="12">
      <c r="A135" s="123"/>
      <c r="B135" s="49" t="s">
        <v>13</v>
      </c>
      <c r="C135" s="50" t="s">
        <v>14</v>
      </c>
      <c r="D135" s="51">
        <v>28287</v>
      </c>
      <c r="E135" s="51">
        <v>1347</v>
      </c>
      <c r="F135" s="52">
        <f t="shared" si="27"/>
        <v>30451</v>
      </c>
      <c r="G135" s="52">
        <f t="shared" si="28"/>
        <v>21714</v>
      </c>
      <c r="H135" s="52">
        <f t="shared" si="29"/>
        <v>1034</v>
      </c>
      <c r="I135" s="52">
        <f t="shared" si="26"/>
        <v>23878.485000000004</v>
      </c>
      <c r="J135" s="69">
        <f t="shared" si="30"/>
        <v>1137.0707142857145</v>
      </c>
      <c r="K135" s="72">
        <f t="shared" si="17"/>
        <v>27510</v>
      </c>
      <c r="L135" s="73">
        <v>1310</v>
      </c>
      <c r="M135" s="72">
        <f t="shared" si="18"/>
        <v>30261.000000000004</v>
      </c>
      <c r="N135" s="73">
        <f t="shared" si="23"/>
        <v>1441.0000000000002</v>
      </c>
      <c r="O135" s="72">
        <f t="shared" si="19"/>
        <v>28770</v>
      </c>
      <c r="P135" s="73">
        <v>1370</v>
      </c>
      <c r="Q135" s="67">
        <v>1.15</v>
      </c>
      <c r="R135" s="67">
        <v>1.1</v>
      </c>
      <c r="S135" s="67">
        <v>0.95</v>
      </c>
      <c r="T135" s="67"/>
    </row>
    <row r="136" spans="1:20" ht="12">
      <c r="A136" s="123"/>
      <c r="B136" s="49" t="s">
        <v>30</v>
      </c>
      <c r="C136" s="50" t="s">
        <v>14</v>
      </c>
      <c r="D136" s="51">
        <v>39543</v>
      </c>
      <c r="E136" s="51">
        <v>1883</v>
      </c>
      <c r="F136" s="52">
        <f t="shared" si="27"/>
        <v>42270</v>
      </c>
      <c r="G136" s="52">
        <f t="shared" si="28"/>
        <v>33537</v>
      </c>
      <c r="H136" s="52">
        <f t="shared" si="29"/>
        <v>1597</v>
      </c>
      <c r="I136" s="52">
        <f t="shared" si="26"/>
        <v>36879.165</v>
      </c>
      <c r="J136" s="69">
        <f t="shared" si="30"/>
        <v>1756.1507142857145</v>
      </c>
      <c r="K136" s="72">
        <f t="shared" si="17"/>
        <v>42420</v>
      </c>
      <c r="L136" s="73">
        <v>2020</v>
      </c>
      <c r="M136" s="72">
        <f t="shared" si="18"/>
        <v>46662</v>
      </c>
      <c r="N136" s="73">
        <f t="shared" si="23"/>
        <v>2222</v>
      </c>
      <c r="O136" s="72">
        <f t="shared" si="19"/>
        <v>44310</v>
      </c>
      <c r="P136" s="73">
        <v>2110</v>
      </c>
      <c r="Q136" s="67">
        <v>1.15</v>
      </c>
      <c r="R136" s="67">
        <v>1.1</v>
      </c>
      <c r="S136" s="67">
        <v>0.95</v>
      </c>
      <c r="T136" s="67"/>
    </row>
    <row r="137" spans="1:20" ht="12">
      <c r="A137" s="123"/>
      <c r="B137" s="49" t="s">
        <v>34</v>
      </c>
      <c r="C137" s="50" t="s">
        <v>26</v>
      </c>
      <c r="D137" s="51">
        <v>73941</v>
      </c>
      <c r="E137" s="51">
        <v>3521</v>
      </c>
      <c r="F137" s="52">
        <f t="shared" si="27"/>
        <v>78388</v>
      </c>
      <c r="G137" s="52">
        <f t="shared" si="28"/>
        <v>69657</v>
      </c>
      <c r="H137" s="52">
        <f t="shared" si="29"/>
        <v>3317</v>
      </c>
      <c r="I137" s="52">
        <f t="shared" si="26"/>
        <v>76608.85500000001</v>
      </c>
      <c r="J137" s="69">
        <f t="shared" si="30"/>
        <v>3648.040714285715</v>
      </c>
      <c r="K137" s="72">
        <f t="shared" si="17"/>
        <v>88095</v>
      </c>
      <c r="L137" s="73">
        <v>4195</v>
      </c>
      <c r="M137" s="72">
        <f t="shared" si="18"/>
        <v>96915</v>
      </c>
      <c r="N137" s="73">
        <v>4615</v>
      </c>
      <c r="O137" s="72">
        <f t="shared" si="19"/>
        <v>92085</v>
      </c>
      <c r="P137" s="73">
        <v>4385</v>
      </c>
      <c r="Q137" s="67">
        <v>1.15</v>
      </c>
      <c r="R137" s="67">
        <v>1.1</v>
      </c>
      <c r="S137" s="67">
        <v>0.95</v>
      </c>
      <c r="T137" s="67"/>
    </row>
    <row r="138" spans="1:20" ht="24.75" thickBot="1">
      <c r="A138" s="123"/>
      <c r="B138" s="49" t="s">
        <v>65</v>
      </c>
      <c r="C138" s="50" t="s">
        <v>26</v>
      </c>
      <c r="D138" s="51">
        <v>45402</v>
      </c>
      <c r="E138" s="51">
        <v>2162</v>
      </c>
      <c r="F138" s="52">
        <f t="shared" si="27"/>
        <v>48422</v>
      </c>
      <c r="G138" s="52">
        <f t="shared" si="28"/>
        <v>39690</v>
      </c>
      <c r="H138" s="52">
        <f t="shared" si="29"/>
        <v>1890</v>
      </c>
      <c r="I138" s="52">
        <f t="shared" si="26"/>
        <v>43646.31</v>
      </c>
      <c r="J138" s="69">
        <f t="shared" si="30"/>
        <v>2078.3957142857143</v>
      </c>
      <c r="K138" s="74">
        <f t="shared" si="17"/>
        <v>50190</v>
      </c>
      <c r="L138" s="75">
        <v>2390</v>
      </c>
      <c r="M138" s="74">
        <f t="shared" si="18"/>
        <v>55230</v>
      </c>
      <c r="N138" s="75">
        <v>2630</v>
      </c>
      <c r="O138" s="74">
        <f t="shared" si="19"/>
        <v>52500</v>
      </c>
      <c r="P138" s="75">
        <v>2500</v>
      </c>
      <c r="Q138" s="67">
        <v>1.15</v>
      </c>
      <c r="R138" s="67">
        <v>1.1</v>
      </c>
      <c r="S138" s="67">
        <v>0.95</v>
      </c>
      <c r="T138" s="67"/>
    </row>
    <row r="139" spans="1:20" ht="12.75" thickBot="1">
      <c r="A139" s="124" t="s">
        <v>41</v>
      </c>
      <c r="B139" s="125"/>
      <c r="C139" s="125"/>
      <c r="D139" s="125"/>
      <c r="E139" s="125"/>
      <c r="F139" s="125"/>
      <c r="G139" s="125"/>
      <c r="H139" s="125"/>
      <c r="I139" s="125"/>
      <c r="J139" s="125"/>
      <c r="K139" s="61"/>
      <c r="L139" s="61"/>
      <c r="M139" s="61"/>
      <c r="N139" s="61"/>
      <c r="O139" s="61"/>
      <c r="P139" s="81"/>
      <c r="Q139" s="67">
        <v>1.15</v>
      </c>
      <c r="R139" s="67">
        <v>1.1</v>
      </c>
      <c r="S139" s="67">
        <v>0.95</v>
      </c>
      <c r="T139" s="67"/>
    </row>
    <row r="140" spans="1:20" ht="12">
      <c r="A140" s="126" t="s">
        <v>45</v>
      </c>
      <c r="B140" s="49" t="s">
        <v>18</v>
      </c>
      <c r="C140" s="50" t="s">
        <v>7</v>
      </c>
      <c r="D140" s="51">
        <f>E140*21</f>
        <v>18291</v>
      </c>
      <c r="E140" s="51">
        <f>ROUND(E92*0.9,0)</f>
        <v>871</v>
      </c>
      <c r="F140" s="52">
        <f>ROUND(D140*1.05+750,0)</f>
        <v>19956</v>
      </c>
      <c r="G140" s="52">
        <f>H140*21</f>
        <v>12264</v>
      </c>
      <c r="H140" s="52">
        <v>584</v>
      </c>
      <c r="I140" s="52">
        <f>J140*21</f>
        <v>13490.400000000001</v>
      </c>
      <c r="J140" s="69">
        <f>H140*1.1</f>
        <v>642.4000000000001</v>
      </c>
      <c r="K140" s="70">
        <f t="shared" si="17"/>
        <v>15540</v>
      </c>
      <c r="L140" s="71">
        <v>740</v>
      </c>
      <c r="M140" s="70">
        <f t="shared" si="18"/>
        <v>17115</v>
      </c>
      <c r="N140" s="71">
        <v>815</v>
      </c>
      <c r="O140" s="70">
        <f t="shared" si="19"/>
        <v>16275</v>
      </c>
      <c r="P140" s="71">
        <v>775</v>
      </c>
      <c r="Q140" s="67">
        <v>1.15</v>
      </c>
      <c r="R140" s="67">
        <v>1.1</v>
      </c>
      <c r="S140" s="67">
        <v>0.95</v>
      </c>
      <c r="T140" s="67"/>
    </row>
    <row r="141" spans="1:20" ht="12">
      <c r="A141" s="127"/>
      <c r="B141" s="49" t="s">
        <v>19</v>
      </c>
      <c r="C141" s="50" t="s">
        <v>9</v>
      </c>
      <c r="D141" s="51">
        <f aca="true" t="shared" si="31" ref="D141:D153">E141*21</f>
        <v>17871</v>
      </c>
      <c r="E141" s="51">
        <f aca="true" t="shared" si="32" ref="E141:E153">ROUND(E93*0.9,0)</f>
        <v>851</v>
      </c>
      <c r="F141" s="52">
        <f aca="true" t="shared" si="33" ref="F141:F153">ROUND(D141*1.05+750,0)</f>
        <v>19515</v>
      </c>
      <c r="G141" s="52">
        <f aca="true" t="shared" si="34" ref="G141:G153">H141*21</f>
        <v>9912</v>
      </c>
      <c r="H141" s="52">
        <v>472</v>
      </c>
      <c r="I141" s="52">
        <f aca="true" t="shared" si="35" ref="I141:I153">J141*21</f>
        <v>10903.2</v>
      </c>
      <c r="J141" s="69">
        <f aca="true" t="shared" si="36" ref="J141:J153">H141*1.1</f>
        <v>519.2</v>
      </c>
      <c r="K141" s="72">
        <f t="shared" si="17"/>
        <v>12180</v>
      </c>
      <c r="L141" s="73">
        <v>580</v>
      </c>
      <c r="M141" s="72">
        <f t="shared" si="18"/>
        <v>13440</v>
      </c>
      <c r="N141" s="73">
        <v>640</v>
      </c>
      <c r="O141" s="72">
        <f t="shared" si="19"/>
        <v>12810</v>
      </c>
      <c r="P141" s="73">
        <v>610</v>
      </c>
      <c r="Q141" s="67">
        <v>1.15</v>
      </c>
      <c r="R141" s="67">
        <v>1.1</v>
      </c>
      <c r="S141" s="67">
        <v>0.95</v>
      </c>
      <c r="T141" s="67"/>
    </row>
    <row r="142" spans="1:20" ht="12">
      <c r="A142" s="127"/>
      <c r="B142" s="49" t="s">
        <v>20</v>
      </c>
      <c r="C142" s="50" t="s">
        <v>11</v>
      </c>
      <c r="D142" s="51">
        <f t="shared" si="31"/>
        <v>19320</v>
      </c>
      <c r="E142" s="51">
        <f t="shared" si="32"/>
        <v>920</v>
      </c>
      <c r="F142" s="52">
        <f t="shared" si="33"/>
        <v>21036</v>
      </c>
      <c r="G142" s="52">
        <f t="shared" si="34"/>
        <v>16128</v>
      </c>
      <c r="H142" s="52">
        <v>768</v>
      </c>
      <c r="I142" s="52">
        <f t="shared" si="35"/>
        <v>17740.800000000003</v>
      </c>
      <c r="J142" s="69">
        <f t="shared" si="36"/>
        <v>844.8000000000001</v>
      </c>
      <c r="K142" s="72">
        <f t="shared" si="17"/>
        <v>20475</v>
      </c>
      <c r="L142" s="73">
        <v>975</v>
      </c>
      <c r="M142" s="72">
        <f t="shared" si="18"/>
        <v>22575</v>
      </c>
      <c r="N142" s="73">
        <v>1075</v>
      </c>
      <c r="O142" s="72">
        <f t="shared" si="19"/>
        <v>21525</v>
      </c>
      <c r="P142" s="73">
        <v>1025</v>
      </c>
      <c r="Q142" s="67">
        <v>1.15</v>
      </c>
      <c r="R142" s="67">
        <v>1.1</v>
      </c>
      <c r="S142" s="67">
        <v>0.95</v>
      </c>
      <c r="T142" s="67"/>
    </row>
    <row r="143" spans="1:20" ht="12">
      <c r="A143" s="127"/>
      <c r="B143" s="49" t="s">
        <v>20</v>
      </c>
      <c r="C143" s="50" t="s">
        <v>12</v>
      </c>
      <c r="D143" s="51">
        <f t="shared" si="31"/>
        <v>20202</v>
      </c>
      <c r="E143" s="51">
        <f t="shared" si="32"/>
        <v>962</v>
      </c>
      <c r="F143" s="52">
        <f t="shared" si="33"/>
        <v>21962</v>
      </c>
      <c r="G143" s="52">
        <f t="shared" si="34"/>
        <v>15624</v>
      </c>
      <c r="H143" s="52">
        <v>744</v>
      </c>
      <c r="I143" s="52">
        <f t="shared" si="35"/>
        <v>17186.4</v>
      </c>
      <c r="J143" s="69">
        <f t="shared" si="36"/>
        <v>818.4000000000001</v>
      </c>
      <c r="K143" s="72">
        <f t="shared" si="17"/>
        <v>19845</v>
      </c>
      <c r="L143" s="73">
        <v>945</v>
      </c>
      <c r="M143" s="72">
        <f t="shared" si="18"/>
        <v>21840</v>
      </c>
      <c r="N143" s="73">
        <v>1040</v>
      </c>
      <c r="O143" s="72">
        <f t="shared" si="19"/>
        <v>20790</v>
      </c>
      <c r="P143" s="73">
        <v>990</v>
      </c>
      <c r="Q143" s="67">
        <v>1.15</v>
      </c>
      <c r="R143" s="67">
        <v>1.1</v>
      </c>
      <c r="S143" s="67">
        <v>0.95</v>
      </c>
      <c r="T143" s="67"/>
    </row>
    <row r="144" spans="1:20" ht="12">
      <c r="A144" s="127"/>
      <c r="B144" s="49" t="s">
        <v>21</v>
      </c>
      <c r="C144" s="50" t="s">
        <v>22</v>
      </c>
      <c r="D144" s="51">
        <f t="shared" si="31"/>
        <v>24255</v>
      </c>
      <c r="E144" s="51">
        <f t="shared" si="32"/>
        <v>1155</v>
      </c>
      <c r="F144" s="52">
        <f t="shared" si="33"/>
        <v>26218</v>
      </c>
      <c r="G144" s="52">
        <f t="shared" si="34"/>
        <v>17304</v>
      </c>
      <c r="H144" s="52">
        <v>824</v>
      </c>
      <c r="I144" s="52">
        <f t="shared" si="35"/>
        <v>19034.4</v>
      </c>
      <c r="J144" s="69">
        <f t="shared" si="36"/>
        <v>906.4000000000001</v>
      </c>
      <c r="K144" s="72">
        <f t="shared" si="17"/>
        <v>21945</v>
      </c>
      <c r="L144" s="73">
        <v>1045</v>
      </c>
      <c r="M144" s="72">
        <f t="shared" si="18"/>
        <v>24150</v>
      </c>
      <c r="N144" s="73">
        <v>1150</v>
      </c>
      <c r="O144" s="72">
        <f t="shared" si="19"/>
        <v>22995</v>
      </c>
      <c r="P144" s="73">
        <v>1095</v>
      </c>
      <c r="Q144" s="67">
        <v>1.15</v>
      </c>
      <c r="R144" s="67">
        <v>1.1</v>
      </c>
      <c r="S144" s="67">
        <v>0.95</v>
      </c>
      <c r="T144" s="67"/>
    </row>
    <row r="145" spans="1:20" ht="12">
      <c r="A145" s="127"/>
      <c r="B145" s="49" t="s">
        <v>21</v>
      </c>
      <c r="C145" s="50" t="s">
        <v>23</v>
      </c>
      <c r="D145" s="51">
        <f t="shared" si="31"/>
        <v>33054</v>
      </c>
      <c r="E145" s="51">
        <f t="shared" si="32"/>
        <v>1574</v>
      </c>
      <c r="F145" s="52">
        <f t="shared" si="33"/>
        <v>35457</v>
      </c>
      <c r="G145" s="52">
        <f t="shared" si="34"/>
        <v>18354</v>
      </c>
      <c r="H145" s="52">
        <v>874</v>
      </c>
      <c r="I145" s="52">
        <f t="shared" si="35"/>
        <v>20189.4</v>
      </c>
      <c r="J145" s="69">
        <f t="shared" si="36"/>
        <v>961.4000000000001</v>
      </c>
      <c r="K145" s="72">
        <f t="shared" si="17"/>
        <v>23310</v>
      </c>
      <c r="L145" s="73">
        <v>1110</v>
      </c>
      <c r="M145" s="72">
        <f t="shared" si="18"/>
        <v>25725</v>
      </c>
      <c r="N145" s="73">
        <v>1225</v>
      </c>
      <c r="O145" s="72">
        <f t="shared" si="19"/>
        <v>24465</v>
      </c>
      <c r="P145" s="73">
        <v>1165</v>
      </c>
      <c r="Q145" s="67">
        <v>1.15</v>
      </c>
      <c r="R145" s="67">
        <v>1.1</v>
      </c>
      <c r="S145" s="67">
        <v>0.95</v>
      </c>
      <c r="T145" s="67"/>
    </row>
    <row r="146" spans="1:20" ht="12">
      <c r="A146" s="127"/>
      <c r="B146" s="49" t="s">
        <v>31</v>
      </c>
      <c r="C146" s="50" t="s">
        <v>24</v>
      </c>
      <c r="D146" s="51">
        <f t="shared" si="31"/>
        <v>61971</v>
      </c>
      <c r="E146" s="51">
        <f t="shared" si="32"/>
        <v>2951</v>
      </c>
      <c r="F146" s="52">
        <f t="shared" si="33"/>
        <v>65820</v>
      </c>
      <c r="G146" s="52">
        <f t="shared" si="34"/>
        <v>23079</v>
      </c>
      <c r="H146" s="52">
        <v>1099</v>
      </c>
      <c r="I146" s="52">
        <f t="shared" si="35"/>
        <v>25386.9</v>
      </c>
      <c r="J146" s="69">
        <f t="shared" si="36"/>
        <v>1208.9</v>
      </c>
      <c r="K146" s="72">
        <f t="shared" si="17"/>
        <v>29190</v>
      </c>
      <c r="L146" s="73">
        <v>1390</v>
      </c>
      <c r="M146" s="72">
        <f t="shared" si="18"/>
        <v>32130</v>
      </c>
      <c r="N146" s="73">
        <v>1530</v>
      </c>
      <c r="O146" s="72">
        <f t="shared" si="19"/>
        <v>30555</v>
      </c>
      <c r="P146" s="73">
        <v>1455</v>
      </c>
      <c r="Q146" s="67">
        <v>1.15</v>
      </c>
      <c r="R146" s="67">
        <v>1.1</v>
      </c>
      <c r="S146" s="67">
        <v>0.95</v>
      </c>
      <c r="T146" s="67"/>
    </row>
    <row r="147" spans="1:20" ht="12">
      <c r="A147" s="127"/>
      <c r="B147" s="49" t="s">
        <v>32</v>
      </c>
      <c r="C147" s="50" t="s">
        <v>24</v>
      </c>
      <c r="D147" s="51">
        <f t="shared" si="31"/>
        <v>37338</v>
      </c>
      <c r="E147" s="51">
        <f t="shared" si="32"/>
        <v>1778</v>
      </c>
      <c r="F147" s="52">
        <f t="shared" si="33"/>
        <v>39955</v>
      </c>
      <c r="G147" s="52">
        <f t="shared" si="34"/>
        <v>33348</v>
      </c>
      <c r="H147" s="52">
        <v>1588</v>
      </c>
      <c r="I147" s="52">
        <f t="shared" si="35"/>
        <v>36682.8</v>
      </c>
      <c r="J147" s="69">
        <f t="shared" si="36"/>
        <v>1746.8000000000002</v>
      </c>
      <c r="K147" s="72">
        <f t="shared" si="17"/>
        <v>42210</v>
      </c>
      <c r="L147" s="73">
        <v>2010</v>
      </c>
      <c r="M147" s="72">
        <f t="shared" si="18"/>
        <v>46515</v>
      </c>
      <c r="N147" s="73">
        <v>2215</v>
      </c>
      <c r="O147" s="72">
        <f t="shared" si="19"/>
        <v>44205</v>
      </c>
      <c r="P147" s="73">
        <v>2105</v>
      </c>
      <c r="Q147" s="67">
        <v>1.15</v>
      </c>
      <c r="R147" s="67">
        <v>1.1</v>
      </c>
      <c r="S147" s="67">
        <v>0.95</v>
      </c>
      <c r="T147" s="67"/>
    </row>
    <row r="148" spans="1:20" ht="12">
      <c r="A148" s="127"/>
      <c r="B148" s="49" t="s">
        <v>33</v>
      </c>
      <c r="C148" s="50" t="s">
        <v>25</v>
      </c>
      <c r="D148" s="51">
        <f t="shared" si="31"/>
        <v>21231</v>
      </c>
      <c r="E148" s="51">
        <f t="shared" si="32"/>
        <v>1011</v>
      </c>
      <c r="F148" s="52">
        <f t="shared" si="33"/>
        <v>23043</v>
      </c>
      <c r="G148" s="52">
        <f t="shared" si="34"/>
        <v>67074</v>
      </c>
      <c r="H148" s="52">
        <v>3194</v>
      </c>
      <c r="I148" s="52">
        <f t="shared" si="35"/>
        <v>73781.40000000001</v>
      </c>
      <c r="J148" s="69">
        <f t="shared" si="36"/>
        <v>3513.4</v>
      </c>
      <c r="K148" s="72">
        <f t="shared" si="17"/>
        <v>84840</v>
      </c>
      <c r="L148" s="73">
        <v>4040</v>
      </c>
      <c r="M148" s="72">
        <f t="shared" si="18"/>
        <v>93345</v>
      </c>
      <c r="N148" s="73">
        <v>4445</v>
      </c>
      <c r="O148" s="72">
        <f t="shared" si="19"/>
        <v>88725</v>
      </c>
      <c r="P148" s="73">
        <v>4225</v>
      </c>
      <c r="Q148" s="67">
        <v>1.15</v>
      </c>
      <c r="R148" s="67">
        <v>1.1</v>
      </c>
      <c r="S148" s="67">
        <v>0.95</v>
      </c>
      <c r="T148" s="67"/>
    </row>
    <row r="149" spans="1:20" ht="12">
      <c r="A149" s="127"/>
      <c r="B149" s="49" t="s">
        <v>31</v>
      </c>
      <c r="C149" s="50" t="s">
        <v>25</v>
      </c>
      <c r="D149" s="51">
        <f t="shared" si="31"/>
        <v>30345</v>
      </c>
      <c r="E149" s="51">
        <f t="shared" si="32"/>
        <v>1445</v>
      </c>
      <c r="F149" s="52">
        <f t="shared" si="33"/>
        <v>32612</v>
      </c>
      <c r="G149" s="52">
        <f t="shared" si="34"/>
        <v>38346</v>
      </c>
      <c r="H149" s="52">
        <v>1826</v>
      </c>
      <c r="I149" s="52">
        <f t="shared" si="35"/>
        <v>42180.600000000006</v>
      </c>
      <c r="J149" s="69">
        <f t="shared" si="36"/>
        <v>2008.6000000000001</v>
      </c>
      <c r="K149" s="72">
        <f t="shared" si="17"/>
        <v>48510</v>
      </c>
      <c r="L149" s="73">
        <v>2310</v>
      </c>
      <c r="M149" s="72">
        <f t="shared" si="18"/>
        <v>53445</v>
      </c>
      <c r="N149" s="73">
        <v>2545</v>
      </c>
      <c r="O149" s="72">
        <f t="shared" si="19"/>
        <v>50820</v>
      </c>
      <c r="P149" s="73">
        <v>2420</v>
      </c>
      <c r="Q149" s="67">
        <v>1.15</v>
      </c>
      <c r="R149" s="67">
        <v>1.1</v>
      </c>
      <c r="S149" s="67">
        <v>0.95</v>
      </c>
      <c r="T149" s="67"/>
    </row>
    <row r="150" spans="1:20" ht="12">
      <c r="A150" s="127"/>
      <c r="B150" s="49" t="s">
        <v>13</v>
      </c>
      <c r="C150" s="50" t="s">
        <v>14</v>
      </c>
      <c r="D150" s="51">
        <f t="shared" si="31"/>
        <v>58212</v>
      </c>
      <c r="E150" s="51">
        <f t="shared" si="32"/>
        <v>2772</v>
      </c>
      <c r="F150" s="52">
        <f t="shared" si="33"/>
        <v>61873</v>
      </c>
      <c r="G150" s="52">
        <f t="shared" si="34"/>
        <v>19551</v>
      </c>
      <c r="H150" s="52">
        <v>931</v>
      </c>
      <c r="I150" s="52">
        <f t="shared" si="35"/>
        <v>21506.100000000002</v>
      </c>
      <c r="J150" s="69">
        <f t="shared" si="36"/>
        <v>1024.1000000000001</v>
      </c>
      <c r="K150" s="72">
        <f t="shared" si="17"/>
        <v>24780</v>
      </c>
      <c r="L150" s="73">
        <v>1180</v>
      </c>
      <c r="M150" s="72">
        <f t="shared" si="18"/>
        <v>27300</v>
      </c>
      <c r="N150" s="73">
        <v>1300</v>
      </c>
      <c r="O150" s="72">
        <f t="shared" si="19"/>
        <v>25935</v>
      </c>
      <c r="P150" s="73">
        <f>N150*S150</f>
        <v>1235</v>
      </c>
      <c r="Q150" s="67">
        <v>1.15</v>
      </c>
      <c r="R150" s="67">
        <v>1.1</v>
      </c>
      <c r="S150" s="67">
        <v>0.95</v>
      </c>
      <c r="T150" s="67"/>
    </row>
    <row r="151" spans="1:20" ht="12">
      <c r="A151" s="127"/>
      <c r="B151" s="49" t="s">
        <v>30</v>
      </c>
      <c r="C151" s="50" t="s">
        <v>14</v>
      </c>
      <c r="D151" s="51">
        <f t="shared" si="31"/>
        <v>35091</v>
      </c>
      <c r="E151" s="51">
        <f t="shared" si="32"/>
        <v>1671</v>
      </c>
      <c r="F151" s="52">
        <f t="shared" si="33"/>
        <v>37596</v>
      </c>
      <c r="G151" s="52">
        <f t="shared" si="34"/>
        <v>30177</v>
      </c>
      <c r="H151" s="52">
        <v>1437</v>
      </c>
      <c r="I151" s="52">
        <f t="shared" si="35"/>
        <v>33194.700000000004</v>
      </c>
      <c r="J151" s="69">
        <f t="shared" si="36"/>
        <v>1580.7</v>
      </c>
      <c r="K151" s="72">
        <f t="shared" si="17"/>
        <v>38220</v>
      </c>
      <c r="L151" s="73">
        <v>1820</v>
      </c>
      <c r="M151" s="72">
        <f t="shared" si="18"/>
        <v>42105</v>
      </c>
      <c r="N151" s="73">
        <v>2005</v>
      </c>
      <c r="O151" s="72">
        <f t="shared" si="19"/>
        <v>40005</v>
      </c>
      <c r="P151" s="73">
        <v>1905</v>
      </c>
      <c r="Q151" s="67">
        <v>1.15</v>
      </c>
      <c r="R151" s="67">
        <v>1.1</v>
      </c>
      <c r="S151" s="67">
        <v>0.95</v>
      </c>
      <c r="T151" s="67"/>
    </row>
    <row r="152" spans="1:20" ht="12">
      <c r="A152" s="127"/>
      <c r="B152" s="49" t="s">
        <v>34</v>
      </c>
      <c r="C152" s="50" t="s">
        <v>26</v>
      </c>
      <c r="D152" s="51">
        <f t="shared" si="31"/>
        <v>0</v>
      </c>
      <c r="E152" s="51">
        <f t="shared" si="32"/>
        <v>0</v>
      </c>
      <c r="F152" s="52">
        <f t="shared" si="33"/>
        <v>750</v>
      </c>
      <c r="G152" s="52">
        <f t="shared" si="34"/>
        <v>62685</v>
      </c>
      <c r="H152" s="52">
        <v>2985</v>
      </c>
      <c r="I152" s="52">
        <f t="shared" si="35"/>
        <v>68953.50000000001</v>
      </c>
      <c r="J152" s="69">
        <f t="shared" si="36"/>
        <v>3283.5000000000005</v>
      </c>
      <c r="K152" s="72">
        <f aca="true" t="shared" si="37" ref="K152:K161">L152*21</f>
        <v>79380</v>
      </c>
      <c r="L152" s="73">
        <v>3780</v>
      </c>
      <c r="M152" s="72">
        <f>N152*21</f>
        <v>87360</v>
      </c>
      <c r="N152" s="73">
        <v>4160</v>
      </c>
      <c r="O152" s="72">
        <f>P152*21</f>
        <v>83055</v>
      </c>
      <c r="P152" s="73">
        <v>3955</v>
      </c>
      <c r="Q152" s="67">
        <v>1.15</v>
      </c>
      <c r="R152" s="67">
        <v>1.1</v>
      </c>
      <c r="S152" s="67">
        <v>0.95</v>
      </c>
      <c r="T152" s="67"/>
    </row>
    <row r="153" spans="1:20" ht="24.75" thickBot="1">
      <c r="A153" s="128"/>
      <c r="B153" s="85" t="s">
        <v>35</v>
      </c>
      <c r="C153" s="86" t="s">
        <v>26</v>
      </c>
      <c r="D153" s="87">
        <f t="shared" si="31"/>
        <v>12999</v>
      </c>
      <c r="E153" s="87">
        <f t="shared" si="32"/>
        <v>619</v>
      </c>
      <c r="F153" s="88">
        <f t="shared" si="33"/>
        <v>14399</v>
      </c>
      <c r="G153" s="88">
        <f t="shared" si="34"/>
        <v>35721</v>
      </c>
      <c r="H153" s="88">
        <v>1701</v>
      </c>
      <c r="I153" s="88">
        <f t="shared" si="35"/>
        <v>39293.100000000006</v>
      </c>
      <c r="J153" s="89">
        <f t="shared" si="36"/>
        <v>1871.1000000000001</v>
      </c>
      <c r="K153" s="74">
        <f t="shared" si="37"/>
        <v>45255</v>
      </c>
      <c r="L153" s="75">
        <v>2155</v>
      </c>
      <c r="M153" s="74">
        <f>N153*21</f>
        <v>49770</v>
      </c>
      <c r="N153" s="75">
        <v>2370</v>
      </c>
      <c r="O153" s="74">
        <f>P153*21</f>
        <v>47355</v>
      </c>
      <c r="P153" s="75">
        <v>2255</v>
      </c>
      <c r="Q153" s="67">
        <v>1.15</v>
      </c>
      <c r="R153" s="67">
        <v>1.1</v>
      </c>
      <c r="S153" s="67">
        <v>0.95</v>
      </c>
      <c r="T153" s="67"/>
    </row>
    <row r="154" spans="6:20" ht="4.5" customHeight="1" hidden="1">
      <c r="F154" s="63"/>
      <c r="G154" s="63"/>
      <c r="K154" s="42">
        <f t="shared" si="37"/>
        <v>0</v>
      </c>
      <c r="N154" s="42">
        <f aca="true" t="shared" si="38" ref="N154:N161">L154*R154</f>
        <v>0</v>
      </c>
      <c r="Q154" s="67"/>
      <c r="R154" s="67"/>
      <c r="S154" s="67"/>
      <c r="T154" s="67"/>
    </row>
    <row r="155" spans="1:20" ht="12" hidden="1">
      <c r="A155" s="42" t="s">
        <v>48</v>
      </c>
      <c r="C155" s="64" t="s">
        <v>75</v>
      </c>
      <c r="F155" s="63"/>
      <c r="G155" s="63"/>
      <c r="K155" s="42">
        <f t="shared" si="37"/>
        <v>0</v>
      </c>
      <c r="N155" s="42">
        <f t="shared" si="38"/>
        <v>0</v>
      </c>
      <c r="Q155" s="67"/>
      <c r="R155" s="67"/>
      <c r="S155" s="67"/>
      <c r="T155" s="67"/>
    </row>
    <row r="156" spans="2:20" ht="12" hidden="1">
      <c r="B156" s="65" t="s">
        <v>42</v>
      </c>
      <c r="C156" s="42" t="s">
        <v>49</v>
      </c>
      <c r="F156" s="42" t="s">
        <v>50</v>
      </c>
      <c r="G156" s="63"/>
      <c r="K156" s="42">
        <f t="shared" si="37"/>
        <v>0</v>
      </c>
      <c r="N156" s="42">
        <f t="shared" si="38"/>
        <v>0</v>
      </c>
      <c r="Q156" s="67"/>
      <c r="R156" s="67"/>
      <c r="S156" s="67"/>
      <c r="T156" s="67"/>
    </row>
    <row r="157" spans="6:20" ht="3.75" customHeight="1" hidden="1">
      <c r="F157" s="63"/>
      <c r="G157" s="63"/>
      <c r="K157" s="42">
        <f t="shared" si="37"/>
        <v>0</v>
      </c>
      <c r="N157" s="42">
        <f t="shared" si="38"/>
        <v>0</v>
      </c>
      <c r="Q157" s="67"/>
      <c r="R157" s="67"/>
      <c r="S157" s="67"/>
      <c r="T157" s="67"/>
    </row>
    <row r="158" spans="1:20" ht="12" hidden="1">
      <c r="A158" s="42" t="s">
        <v>57</v>
      </c>
      <c r="C158" s="64" t="s">
        <v>76</v>
      </c>
      <c r="F158" s="63"/>
      <c r="G158" s="63"/>
      <c r="K158" s="42">
        <f t="shared" si="37"/>
        <v>0</v>
      </c>
      <c r="N158" s="42">
        <f t="shared" si="38"/>
        <v>0</v>
      </c>
      <c r="Q158" s="67"/>
      <c r="R158" s="67"/>
      <c r="S158" s="67"/>
      <c r="T158" s="67"/>
    </row>
    <row r="159" spans="1:20" ht="12" hidden="1">
      <c r="A159" s="66"/>
      <c r="B159" s="65" t="s">
        <v>53</v>
      </c>
      <c r="C159" s="42" t="s">
        <v>51</v>
      </c>
      <c r="F159" s="63"/>
      <c r="G159" s="63"/>
      <c r="K159" s="42">
        <f t="shared" si="37"/>
        <v>0</v>
      </c>
      <c r="N159" s="42">
        <f t="shared" si="38"/>
        <v>0</v>
      </c>
      <c r="Q159" s="67"/>
      <c r="R159" s="67"/>
      <c r="S159" s="67"/>
      <c r="T159" s="67"/>
    </row>
    <row r="160" spans="1:20" ht="2.25" customHeight="1">
      <c r="A160" s="67"/>
      <c r="B160" s="67"/>
      <c r="C160" s="67"/>
      <c r="D160" s="67"/>
      <c r="E160" s="67"/>
      <c r="F160" s="68"/>
      <c r="G160" s="68"/>
      <c r="H160" s="67"/>
      <c r="I160" s="67"/>
      <c r="J160" s="67"/>
      <c r="K160" s="42">
        <f t="shared" si="37"/>
        <v>0</v>
      </c>
      <c r="N160" s="42">
        <f t="shared" si="38"/>
        <v>0</v>
      </c>
      <c r="Q160" s="67"/>
      <c r="R160" s="67"/>
      <c r="S160" s="67"/>
      <c r="T160" s="67"/>
    </row>
    <row r="161" spans="1:20" ht="12" hidden="1">
      <c r="A161" s="67" t="s">
        <v>52</v>
      </c>
      <c r="B161" s="67"/>
      <c r="C161" s="67"/>
      <c r="D161" s="67"/>
      <c r="E161" s="67"/>
      <c r="F161" s="68"/>
      <c r="G161" s="68"/>
      <c r="H161" s="67"/>
      <c r="I161" s="67"/>
      <c r="J161" s="67"/>
      <c r="K161" s="42">
        <f t="shared" si="37"/>
        <v>0</v>
      </c>
      <c r="N161" s="42">
        <f t="shared" si="38"/>
        <v>0</v>
      </c>
      <c r="Q161" s="67"/>
      <c r="R161" s="67"/>
      <c r="S161" s="67"/>
      <c r="T161" s="67"/>
    </row>
    <row r="162" spans="17:20" ht="12" hidden="1">
      <c r="Q162" s="67"/>
      <c r="R162" s="67"/>
      <c r="S162" s="67"/>
      <c r="T162" s="67"/>
    </row>
    <row r="163" spans="17:20" ht="12" hidden="1">
      <c r="Q163" s="67"/>
      <c r="R163" s="67"/>
      <c r="S163" s="67"/>
      <c r="T163" s="67"/>
    </row>
    <row r="164" spans="2:20" s="65" customFormat="1" ht="47.25" customHeight="1">
      <c r="B164" s="90" t="s">
        <v>67</v>
      </c>
      <c r="C164" s="90" t="s">
        <v>43</v>
      </c>
      <c r="K164" s="42"/>
      <c r="Q164" s="228"/>
      <c r="R164" s="228"/>
      <c r="S164" s="228"/>
      <c r="T164" s="228"/>
    </row>
    <row r="165" spans="17:20" ht="12">
      <c r="Q165" s="67"/>
      <c r="R165" s="67"/>
      <c r="S165" s="67"/>
      <c r="T165" s="67"/>
    </row>
  </sheetData>
  <mergeCells count="31">
    <mergeCell ref="B124:J124"/>
    <mergeCell ref="A125:A138"/>
    <mergeCell ref="A139:J139"/>
    <mergeCell ref="A140:A153"/>
    <mergeCell ref="A90:A103"/>
    <mergeCell ref="B104:J104"/>
    <mergeCell ref="A105:A118"/>
    <mergeCell ref="B122:B123"/>
    <mergeCell ref="C122:C123"/>
    <mergeCell ref="G122:H122"/>
    <mergeCell ref="I122:J122"/>
    <mergeCell ref="A59:A72"/>
    <mergeCell ref="B73:J73"/>
    <mergeCell ref="A75:A88"/>
    <mergeCell ref="B89:J89"/>
    <mergeCell ref="A29:A43"/>
    <mergeCell ref="B43:J43"/>
    <mergeCell ref="A44:A57"/>
    <mergeCell ref="B58:J58"/>
    <mergeCell ref="B22:J22"/>
    <mergeCell ref="A23:A27"/>
    <mergeCell ref="B28:J28"/>
    <mergeCell ref="A20:C20"/>
    <mergeCell ref="I20:J20"/>
    <mergeCell ref="K20:L20"/>
    <mergeCell ref="M20:N20"/>
    <mergeCell ref="O20:P20"/>
    <mergeCell ref="A1:J2"/>
    <mergeCell ref="A3:J11"/>
    <mergeCell ref="A18:C18"/>
    <mergeCell ref="A19:F1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4"/>
  <sheetViews>
    <sheetView tabSelected="1" view="pageBreakPreview" zoomScale="75" zoomScaleNormal="75" zoomScaleSheetLayoutView="75" workbookViewId="0" topLeftCell="A13">
      <selection activeCell="L35" sqref="L35"/>
    </sheetView>
  </sheetViews>
  <sheetFormatPr defaultColWidth="9.00390625" defaultRowHeight="12.75"/>
  <cols>
    <col min="1" max="1" width="4.875" style="0" customWidth="1"/>
    <col min="2" max="2" width="76.625" style="0" customWidth="1"/>
    <col min="3" max="3" width="25.375" style="0" customWidth="1"/>
    <col min="4" max="4" width="9.125" style="0" hidden="1" customWidth="1"/>
    <col min="5" max="5" width="9.75390625" style="0" hidden="1" customWidth="1"/>
    <col min="6" max="6" width="9.125" style="0" hidden="1" customWidth="1"/>
    <col min="7" max="7" width="7.75390625" style="0" hidden="1" customWidth="1"/>
    <col min="8" max="8" width="9.375" style="0" hidden="1" customWidth="1"/>
    <col min="9" max="9" width="7.875" style="0" customWidth="1"/>
    <col min="10" max="10" width="9.75390625" style="0" customWidth="1"/>
    <col min="11" max="17" width="9.125" style="221" customWidth="1"/>
  </cols>
  <sheetData>
    <row r="1" spans="1:10" ht="39.75" customHeight="1" hidden="1">
      <c r="A1" s="186" t="s">
        <v>47</v>
      </c>
      <c r="B1" s="187"/>
      <c r="C1" s="187"/>
      <c r="D1" s="187"/>
      <c r="E1" s="187"/>
      <c r="F1" s="187"/>
      <c r="G1" s="187"/>
      <c r="H1" s="187"/>
      <c r="I1" s="185"/>
      <c r="J1" s="185"/>
    </row>
    <row r="2" spans="1:10" ht="12.75" hidden="1">
      <c r="A2" s="187"/>
      <c r="B2" s="187"/>
      <c r="C2" s="187"/>
      <c r="D2" s="187"/>
      <c r="E2" s="187"/>
      <c r="F2" s="187"/>
      <c r="G2" s="187"/>
      <c r="H2" s="187"/>
      <c r="I2" s="185"/>
      <c r="J2" s="185"/>
    </row>
    <row r="3" spans="1:10" ht="10.5" customHeight="1" hidden="1">
      <c r="A3" s="184" t="s">
        <v>56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2.75" hidden="1">
      <c r="A4" s="185"/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2.75" hidden="1">
      <c r="A5" s="185"/>
      <c r="B5" s="185"/>
      <c r="C5" s="185"/>
      <c r="D5" s="185"/>
      <c r="E5" s="185"/>
      <c r="F5" s="185"/>
      <c r="G5" s="185"/>
      <c r="H5" s="185"/>
      <c r="I5" s="185"/>
      <c r="J5" s="185"/>
    </row>
    <row r="6" spans="1:10" ht="12.75" hidden="1">
      <c r="A6" s="185"/>
      <c r="B6" s="185"/>
      <c r="C6" s="185"/>
      <c r="D6" s="185"/>
      <c r="E6" s="185"/>
      <c r="F6" s="185"/>
      <c r="G6" s="185"/>
      <c r="H6" s="185"/>
      <c r="I6" s="185"/>
      <c r="J6" s="185"/>
    </row>
    <row r="7" spans="1:10" ht="12.75" hidden="1">
      <c r="A7" s="185"/>
      <c r="B7" s="185"/>
      <c r="C7" s="185"/>
      <c r="D7" s="185"/>
      <c r="E7" s="185"/>
      <c r="F7" s="185"/>
      <c r="G7" s="185"/>
      <c r="H7" s="185"/>
      <c r="I7" s="185"/>
      <c r="J7" s="185"/>
    </row>
    <row r="8" spans="1:10" ht="12.75" hidden="1">
      <c r="A8" s="185"/>
      <c r="B8" s="185"/>
      <c r="C8" s="185"/>
      <c r="D8" s="185"/>
      <c r="E8" s="185"/>
      <c r="F8" s="185"/>
      <c r="G8" s="185"/>
      <c r="H8" s="185"/>
      <c r="I8" s="185"/>
      <c r="J8" s="185"/>
    </row>
    <row r="9" spans="1:10" ht="12.75" hidden="1">
      <c r="A9" s="185"/>
      <c r="B9" s="185"/>
      <c r="C9" s="185"/>
      <c r="D9" s="185"/>
      <c r="E9" s="185"/>
      <c r="F9" s="185"/>
      <c r="G9" s="185"/>
      <c r="H9" s="185"/>
      <c r="I9" s="185"/>
      <c r="J9" s="185"/>
    </row>
    <row r="10" spans="1:10" ht="12.75" hidden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9.75" customHeight="1" hidden="1">
      <c r="A11" s="185"/>
      <c r="B11" s="185"/>
      <c r="C11" s="185"/>
      <c r="D11" s="185"/>
      <c r="E11" s="185"/>
      <c r="F11" s="185"/>
      <c r="G11" s="185"/>
      <c r="H11" s="185"/>
      <c r="I11" s="185"/>
      <c r="J11" s="185"/>
    </row>
    <row r="12" ht="12.75" hidden="1"/>
    <row r="13" ht="18.75">
      <c r="J13" s="41" t="s">
        <v>58</v>
      </c>
    </row>
    <row r="14" ht="18.75">
      <c r="J14" s="41" t="s">
        <v>59</v>
      </c>
    </row>
    <row r="15" ht="18.75">
      <c r="J15" s="41" t="s">
        <v>60</v>
      </c>
    </row>
    <row r="16" ht="18.75">
      <c r="J16" s="41" t="s">
        <v>61</v>
      </c>
    </row>
    <row r="17" spans="1:9" ht="18.75">
      <c r="A17" s="6" t="s">
        <v>62</v>
      </c>
      <c r="B17" s="7"/>
      <c r="C17" s="7"/>
      <c r="D17" s="12"/>
      <c r="E17" s="12"/>
      <c r="F17" s="12"/>
      <c r="G17" s="10"/>
      <c r="H17" s="10"/>
      <c r="I17" s="10"/>
    </row>
    <row r="18" spans="1:10" ht="18.75">
      <c r="A18" s="199" t="s">
        <v>63</v>
      </c>
      <c r="B18" s="199"/>
      <c r="C18" s="199"/>
      <c r="D18" s="12"/>
      <c r="E18" s="12"/>
      <c r="F18" s="12"/>
      <c r="G18" s="12"/>
      <c r="H18" s="12"/>
      <c r="I18" s="12"/>
      <c r="J18" s="21"/>
    </row>
    <row r="19" spans="1:9" ht="15.75">
      <c r="A19" s="203"/>
      <c r="B19" s="203"/>
      <c r="C19" s="203"/>
      <c r="D19" s="203"/>
      <c r="E19" s="203"/>
      <c r="F19" s="203"/>
      <c r="G19" s="10"/>
      <c r="H19" s="10"/>
      <c r="I19" s="10"/>
    </row>
    <row r="20" spans="1:16" ht="15.75">
      <c r="A20" s="8" t="s">
        <v>64</v>
      </c>
      <c r="B20" s="9"/>
      <c r="C20" s="9"/>
      <c r="D20" s="9"/>
      <c r="E20" s="9"/>
      <c r="F20" s="9"/>
      <c r="G20" s="10"/>
      <c r="H20" s="10"/>
      <c r="I20" s="215" t="s">
        <v>69</v>
      </c>
      <c r="J20" s="216"/>
      <c r="K20" s="222" t="s">
        <v>70</v>
      </c>
      <c r="L20" s="223"/>
      <c r="M20" s="222" t="s">
        <v>71</v>
      </c>
      <c r="N20" s="223"/>
      <c r="O20" s="222" t="s">
        <v>72</v>
      </c>
      <c r="P20" s="223"/>
    </row>
    <row r="21" spans="1:16" ht="31.5">
      <c r="A21" s="40"/>
      <c r="B21" s="39" t="s">
        <v>0</v>
      </c>
      <c r="C21" s="39" t="s">
        <v>1</v>
      </c>
      <c r="D21" s="5" t="s">
        <v>2</v>
      </c>
      <c r="E21" s="5" t="s">
        <v>3</v>
      </c>
      <c r="F21" s="5" t="s">
        <v>2</v>
      </c>
      <c r="G21" s="5" t="s">
        <v>2</v>
      </c>
      <c r="H21" s="5" t="s">
        <v>3</v>
      </c>
      <c r="I21" s="5" t="s">
        <v>2</v>
      </c>
      <c r="J21" s="219" t="s">
        <v>3</v>
      </c>
      <c r="K21" s="224" t="s">
        <v>2</v>
      </c>
      <c r="L21" s="224" t="s">
        <v>3</v>
      </c>
      <c r="M21" s="224" t="s">
        <v>2</v>
      </c>
      <c r="N21" s="224" t="s">
        <v>3</v>
      </c>
      <c r="O21" s="224" t="s">
        <v>2</v>
      </c>
      <c r="P21" s="224" t="s">
        <v>3</v>
      </c>
    </row>
    <row r="22" spans="1:16" ht="15.75">
      <c r="A22" s="11" t="s">
        <v>4</v>
      </c>
      <c r="B22" s="209" t="s">
        <v>5</v>
      </c>
      <c r="C22" s="209"/>
      <c r="D22" s="210"/>
      <c r="E22" s="210"/>
      <c r="F22" s="210"/>
      <c r="G22" s="210"/>
      <c r="H22" s="210"/>
      <c r="I22" s="210"/>
      <c r="J22" s="210"/>
      <c r="K22" s="225"/>
      <c r="L22" s="225"/>
      <c r="M22" s="226"/>
      <c r="N22" s="226"/>
      <c r="O22" s="226"/>
      <c r="P22" s="226"/>
    </row>
    <row r="23" spans="1:17" ht="15.75">
      <c r="A23" s="202" t="s">
        <v>46</v>
      </c>
      <c r="B23" s="3" t="s">
        <v>6</v>
      </c>
      <c r="C23" s="4" t="s">
        <v>7</v>
      </c>
      <c r="D23" s="1">
        <v>39039</v>
      </c>
      <c r="E23" s="1">
        <v>1859</v>
      </c>
      <c r="F23" s="2">
        <v>41685</v>
      </c>
      <c r="G23" s="2">
        <f>H23*21</f>
        <v>40362</v>
      </c>
      <c r="H23" s="2">
        <v>1922</v>
      </c>
      <c r="I23" s="2">
        <f>J23*21</f>
        <v>44398.200000000004</v>
      </c>
      <c r="J23" s="220">
        <f>H23*1.1</f>
        <v>2114.2000000000003</v>
      </c>
      <c r="L23" s="221">
        <f>J23*Q23</f>
        <v>2431.33</v>
      </c>
      <c r="Q23" s="221">
        <v>1.15</v>
      </c>
    </row>
    <row r="24" spans="1:17" ht="15.75">
      <c r="A24" s="202"/>
      <c r="B24" s="3" t="s">
        <v>8</v>
      </c>
      <c r="C24" s="4" t="s">
        <v>9</v>
      </c>
      <c r="D24" s="1">
        <v>34083</v>
      </c>
      <c r="E24" s="1">
        <v>1623</v>
      </c>
      <c r="F24" s="2">
        <v>36813</v>
      </c>
      <c r="G24" s="2">
        <f>H24*21</f>
        <v>35637</v>
      </c>
      <c r="H24" s="2">
        <v>1697</v>
      </c>
      <c r="I24" s="2">
        <f aca="true" t="shared" si="0" ref="I24:I72">J24*21</f>
        <v>39200.700000000004</v>
      </c>
      <c r="J24" s="220">
        <f>H24*1.1</f>
        <v>1866.7</v>
      </c>
      <c r="L24" s="221">
        <f aca="true" t="shared" si="1" ref="L24:L87">J24*Q24</f>
        <v>2146.705</v>
      </c>
      <c r="Q24" s="221">
        <v>1.15</v>
      </c>
    </row>
    <row r="25" spans="1:17" ht="15.75">
      <c r="A25" s="202"/>
      <c r="B25" s="3" t="s">
        <v>10</v>
      </c>
      <c r="C25" s="4" t="s">
        <v>11</v>
      </c>
      <c r="D25" s="1">
        <v>43323</v>
      </c>
      <c r="E25" s="1">
        <v>2063</v>
      </c>
      <c r="F25" s="2">
        <v>46368</v>
      </c>
      <c r="G25" s="2">
        <f>H25*21</f>
        <v>48090</v>
      </c>
      <c r="H25" s="2">
        <v>2290</v>
      </c>
      <c r="I25" s="2">
        <f t="shared" si="0"/>
        <v>52899</v>
      </c>
      <c r="J25" s="220">
        <f>H25*1.1</f>
        <v>2519</v>
      </c>
      <c r="L25" s="221">
        <f t="shared" si="1"/>
        <v>2896.85</v>
      </c>
      <c r="Q25" s="221">
        <v>1.15</v>
      </c>
    </row>
    <row r="26" spans="1:17" ht="15.75">
      <c r="A26" s="202"/>
      <c r="B26" s="3" t="s">
        <v>10</v>
      </c>
      <c r="C26" s="4" t="s">
        <v>12</v>
      </c>
      <c r="D26" s="1">
        <v>42798</v>
      </c>
      <c r="E26" s="1">
        <v>2038</v>
      </c>
      <c r="F26" s="2">
        <v>45296.58</v>
      </c>
      <c r="G26" s="2">
        <f>H26*21</f>
        <v>47124</v>
      </c>
      <c r="H26" s="2">
        <v>2244</v>
      </c>
      <c r="I26" s="2">
        <f t="shared" si="0"/>
        <v>51836.4</v>
      </c>
      <c r="J26" s="220">
        <f>H26*1.1</f>
        <v>2468.4</v>
      </c>
      <c r="L26" s="221">
        <f t="shared" si="1"/>
        <v>2838.66</v>
      </c>
      <c r="Q26" s="221">
        <v>1.15</v>
      </c>
    </row>
    <row r="27" spans="1:17" ht="15.75">
      <c r="A27" s="202"/>
      <c r="B27" s="3" t="s">
        <v>13</v>
      </c>
      <c r="C27" s="4" t="s">
        <v>14</v>
      </c>
      <c r="D27" s="1">
        <v>51240</v>
      </c>
      <c r="E27" s="1">
        <v>2440</v>
      </c>
      <c r="F27" s="2">
        <v>54264</v>
      </c>
      <c r="G27" s="2">
        <f>H27*21</f>
        <v>54957</v>
      </c>
      <c r="H27" s="2">
        <v>2617</v>
      </c>
      <c r="I27" s="2">
        <f t="shared" si="0"/>
        <v>60452.700000000004</v>
      </c>
      <c r="J27" s="220">
        <f>H27*1.1</f>
        <v>2878.7000000000003</v>
      </c>
      <c r="L27" s="221">
        <f t="shared" si="1"/>
        <v>3310.505</v>
      </c>
      <c r="Q27" s="221">
        <v>1.15</v>
      </c>
    </row>
    <row r="28" spans="1:17" ht="15.75">
      <c r="A28" s="11" t="s">
        <v>15</v>
      </c>
      <c r="B28" s="207" t="s">
        <v>16</v>
      </c>
      <c r="C28" s="208"/>
      <c r="D28" s="208"/>
      <c r="E28" s="208"/>
      <c r="F28" s="208"/>
      <c r="G28" s="208"/>
      <c r="H28" s="208"/>
      <c r="I28" s="208"/>
      <c r="J28" s="208"/>
      <c r="L28" s="221">
        <f t="shared" si="1"/>
        <v>0</v>
      </c>
      <c r="Q28" s="221">
        <v>1.15</v>
      </c>
    </row>
    <row r="29" spans="1:17" ht="0.75" customHeight="1" hidden="1">
      <c r="A29" s="204" t="s">
        <v>17</v>
      </c>
      <c r="B29" s="3" t="s">
        <v>18</v>
      </c>
      <c r="C29" s="4" t="s">
        <v>7</v>
      </c>
      <c r="D29" s="1">
        <v>20580</v>
      </c>
      <c r="E29" s="1">
        <v>980</v>
      </c>
      <c r="F29" s="2">
        <f>ROUND(D29*1.05+750,0)</f>
        <v>22359</v>
      </c>
      <c r="G29" s="2">
        <f>H29*21</f>
        <v>22365</v>
      </c>
      <c r="H29" s="2">
        <f>ROUND(F29/21,0)</f>
        <v>1065</v>
      </c>
      <c r="I29" s="2">
        <f t="shared" si="0"/>
        <v>24594.900000000005</v>
      </c>
      <c r="J29" s="220">
        <v>1171.1857142857145</v>
      </c>
      <c r="L29" s="221">
        <f t="shared" si="1"/>
        <v>1346.8635714285715</v>
      </c>
      <c r="Q29" s="221">
        <v>1.15</v>
      </c>
    </row>
    <row r="30" spans="1:17" ht="15.75">
      <c r="A30" s="205"/>
      <c r="B30" s="3" t="s">
        <v>19</v>
      </c>
      <c r="C30" s="4" t="s">
        <v>9</v>
      </c>
      <c r="D30" s="1">
        <v>18081</v>
      </c>
      <c r="E30" s="1">
        <v>861</v>
      </c>
      <c r="F30" s="2">
        <f aca="true" t="shared" si="2" ref="F30:F42">ROUND(D30*1.05+750,0)</f>
        <v>19735</v>
      </c>
      <c r="G30" s="2">
        <f aca="true" t="shared" si="3" ref="G30:G72">H30*21</f>
        <v>19740</v>
      </c>
      <c r="H30" s="2">
        <f aca="true" t="shared" si="4" ref="H30:H42">ROUND(F30/21,0)</f>
        <v>940</v>
      </c>
      <c r="I30" s="2">
        <f t="shared" si="0"/>
        <v>21708.555</v>
      </c>
      <c r="J30" s="220">
        <v>1033.7407142857144</v>
      </c>
      <c r="L30" s="221">
        <f t="shared" si="1"/>
        <v>1188.8018214285714</v>
      </c>
      <c r="Q30" s="221">
        <v>1.15</v>
      </c>
    </row>
    <row r="31" spans="1:17" ht="15.75">
      <c r="A31" s="205"/>
      <c r="B31" s="3" t="s">
        <v>20</v>
      </c>
      <c r="C31" s="4" t="s">
        <v>11</v>
      </c>
      <c r="D31" s="1">
        <v>24675</v>
      </c>
      <c r="E31" s="1">
        <v>1175</v>
      </c>
      <c r="F31" s="2">
        <f t="shared" si="2"/>
        <v>26659</v>
      </c>
      <c r="G31" s="2">
        <f t="shared" si="3"/>
        <v>26649</v>
      </c>
      <c r="H31" s="2">
        <f t="shared" si="4"/>
        <v>1269</v>
      </c>
      <c r="I31" s="2">
        <f t="shared" si="0"/>
        <v>29324.625000000004</v>
      </c>
      <c r="J31" s="220">
        <v>1396.4107142857144</v>
      </c>
      <c r="L31" s="221">
        <f t="shared" si="1"/>
        <v>1605.8723214285715</v>
      </c>
      <c r="Q31" s="221">
        <v>1.15</v>
      </c>
    </row>
    <row r="32" spans="1:17" ht="15.75">
      <c r="A32" s="205"/>
      <c r="B32" s="3" t="s">
        <v>20</v>
      </c>
      <c r="C32" s="4" t="s">
        <v>12</v>
      </c>
      <c r="D32" s="1">
        <v>24150</v>
      </c>
      <c r="E32" s="1">
        <v>1150</v>
      </c>
      <c r="F32" s="2">
        <f t="shared" si="2"/>
        <v>26108</v>
      </c>
      <c r="G32" s="2">
        <f t="shared" si="3"/>
        <v>26103</v>
      </c>
      <c r="H32" s="2">
        <f t="shared" si="4"/>
        <v>1243</v>
      </c>
      <c r="I32" s="2">
        <f t="shared" si="0"/>
        <v>28718.250000000004</v>
      </c>
      <c r="J32" s="220">
        <v>1367.5357142857144</v>
      </c>
      <c r="L32" s="221">
        <f t="shared" si="1"/>
        <v>1572.6660714285715</v>
      </c>
      <c r="Q32" s="221">
        <v>1.15</v>
      </c>
    </row>
    <row r="33" spans="1:17" ht="15.75">
      <c r="A33" s="205"/>
      <c r="B33" s="3" t="s">
        <v>21</v>
      </c>
      <c r="C33" s="4" t="s">
        <v>22</v>
      </c>
      <c r="D33" s="1">
        <v>25935</v>
      </c>
      <c r="E33" s="1">
        <v>1235</v>
      </c>
      <c r="F33" s="2">
        <f t="shared" si="2"/>
        <v>27982</v>
      </c>
      <c r="G33" s="2">
        <f t="shared" si="3"/>
        <v>27972</v>
      </c>
      <c r="H33" s="2">
        <f t="shared" si="4"/>
        <v>1332</v>
      </c>
      <c r="I33" s="2">
        <f t="shared" si="0"/>
        <v>30779.925000000003</v>
      </c>
      <c r="J33" s="220">
        <v>1465.7107142857144</v>
      </c>
      <c r="L33" s="221">
        <f t="shared" si="1"/>
        <v>1685.5673214285714</v>
      </c>
      <c r="Q33" s="221">
        <v>1.15</v>
      </c>
    </row>
    <row r="34" spans="1:17" ht="15.75">
      <c r="A34" s="205"/>
      <c r="B34" s="3" t="s">
        <v>21</v>
      </c>
      <c r="C34" s="4" t="s">
        <v>23</v>
      </c>
      <c r="D34" s="1">
        <v>27027</v>
      </c>
      <c r="E34" s="1">
        <v>1287</v>
      </c>
      <c r="F34" s="2">
        <f t="shared" si="2"/>
        <v>29128</v>
      </c>
      <c r="G34" s="2">
        <f t="shared" si="3"/>
        <v>29127</v>
      </c>
      <c r="H34" s="2">
        <f t="shared" si="4"/>
        <v>1387</v>
      </c>
      <c r="I34" s="2">
        <f t="shared" si="0"/>
        <v>32041.185000000005</v>
      </c>
      <c r="J34" s="220">
        <v>1525.7707142857146</v>
      </c>
      <c r="L34" s="221">
        <f t="shared" si="1"/>
        <v>1754.6363214285716</v>
      </c>
      <c r="Q34" s="221">
        <v>1.15</v>
      </c>
    </row>
    <row r="35" spans="1:17" ht="17.25" customHeight="1">
      <c r="A35" s="205"/>
      <c r="B35" s="3" t="s">
        <v>31</v>
      </c>
      <c r="C35" s="4" t="s">
        <v>24</v>
      </c>
      <c r="D35" s="1">
        <v>32025</v>
      </c>
      <c r="E35" s="1">
        <v>1525</v>
      </c>
      <c r="F35" s="2">
        <f t="shared" si="2"/>
        <v>34376</v>
      </c>
      <c r="G35" s="2">
        <f t="shared" si="3"/>
        <v>34377</v>
      </c>
      <c r="H35" s="2">
        <f t="shared" si="4"/>
        <v>1637</v>
      </c>
      <c r="I35" s="2">
        <f t="shared" si="0"/>
        <v>37813.875</v>
      </c>
      <c r="J35" s="220">
        <v>1800.6607142857144</v>
      </c>
      <c r="L35" s="221">
        <f t="shared" si="1"/>
        <v>2070.7598214285713</v>
      </c>
      <c r="Q35" s="221">
        <v>1.15</v>
      </c>
    </row>
    <row r="36" spans="1:17" ht="15.75">
      <c r="A36" s="205"/>
      <c r="B36" s="3" t="s">
        <v>32</v>
      </c>
      <c r="C36" s="4" t="s">
        <v>24</v>
      </c>
      <c r="D36" s="1">
        <v>42882</v>
      </c>
      <c r="E36" s="1">
        <v>2042</v>
      </c>
      <c r="F36" s="2">
        <f t="shared" si="2"/>
        <v>45776</v>
      </c>
      <c r="G36" s="2">
        <f t="shared" si="3"/>
        <v>45780</v>
      </c>
      <c r="H36" s="2">
        <f t="shared" si="4"/>
        <v>2180</v>
      </c>
      <c r="I36" s="2">
        <f t="shared" si="0"/>
        <v>50353.71000000001</v>
      </c>
      <c r="J36" s="220">
        <v>2397.7957142857144</v>
      </c>
      <c r="L36" s="221">
        <f t="shared" si="1"/>
        <v>2757.4650714285713</v>
      </c>
      <c r="Q36" s="221">
        <v>1.15</v>
      </c>
    </row>
    <row r="37" spans="1:17" ht="15.75">
      <c r="A37" s="205"/>
      <c r="B37" s="3" t="s">
        <v>33</v>
      </c>
      <c r="C37" s="4" t="s">
        <v>25</v>
      </c>
      <c r="D37" s="1">
        <v>78582</v>
      </c>
      <c r="E37" s="1">
        <v>3742</v>
      </c>
      <c r="F37" s="2">
        <f t="shared" si="2"/>
        <v>83261</v>
      </c>
      <c r="G37" s="2">
        <f t="shared" si="3"/>
        <v>83265</v>
      </c>
      <c r="H37" s="2">
        <f t="shared" si="4"/>
        <v>3965</v>
      </c>
      <c r="I37" s="2">
        <f t="shared" si="0"/>
        <v>91587.21</v>
      </c>
      <c r="J37" s="220">
        <v>4361.295714285715</v>
      </c>
      <c r="L37" s="221">
        <f t="shared" si="1"/>
        <v>5015.490071428571</v>
      </c>
      <c r="Q37" s="221">
        <v>1.15</v>
      </c>
    </row>
    <row r="38" spans="1:17" ht="17.25" customHeight="1">
      <c r="A38" s="205"/>
      <c r="B38" s="3" t="s">
        <v>31</v>
      </c>
      <c r="C38" s="4" t="s">
        <v>25</v>
      </c>
      <c r="D38" s="1">
        <v>48195</v>
      </c>
      <c r="E38" s="1">
        <v>2295</v>
      </c>
      <c r="F38" s="2">
        <f t="shared" si="2"/>
        <v>51355</v>
      </c>
      <c r="G38" s="2">
        <f t="shared" si="3"/>
        <v>51345</v>
      </c>
      <c r="H38" s="2">
        <f t="shared" si="4"/>
        <v>2445</v>
      </c>
      <c r="I38" s="2">
        <f t="shared" si="0"/>
        <v>56490.225000000006</v>
      </c>
      <c r="J38" s="220">
        <v>2690.0107142857146</v>
      </c>
      <c r="L38" s="221">
        <f t="shared" si="1"/>
        <v>3093.5123214285713</v>
      </c>
      <c r="Q38" s="221">
        <v>1.15</v>
      </c>
    </row>
    <row r="39" spans="1:17" ht="16.5" customHeight="1">
      <c r="A39" s="205"/>
      <c r="B39" s="3" t="s">
        <v>13</v>
      </c>
      <c r="C39" s="4" t="s">
        <v>14</v>
      </c>
      <c r="D39" s="1">
        <v>28287</v>
      </c>
      <c r="E39" s="1">
        <v>1347</v>
      </c>
      <c r="F39" s="2">
        <f t="shared" si="2"/>
        <v>30451</v>
      </c>
      <c r="G39" s="2">
        <f t="shared" si="3"/>
        <v>30450</v>
      </c>
      <c r="H39" s="2">
        <f t="shared" si="4"/>
        <v>1450</v>
      </c>
      <c r="I39" s="2">
        <f t="shared" si="0"/>
        <v>33496.48500000001</v>
      </c>
      <c r="J39" s="220">
        <v>1595.0707142857145</v>
      </c>
      <c r="L39" s="221">
        <f t="shared" si="1"/>
        <v>1834.3313214285715</v>
      </c>
      <c r="Q39" s="221">
        <v>1.15</v>
      </c>
    </row>
    <row r="40" spans="1:17" ht="15.75" customHeight="1">
      <c r="A40" s="205"/>
      <c r="B40" s="3" t="s">
        <v>30</v>
      </c>
      <c r="C40" s="4" t="s">
        <v>14</v>
      </c>
      <c r="D40" s="1">
        <v>39543</v>
      </c>
      <c r="E40" s="1">
        <v>1883</v>
      </c>
      <c r="F40" s="2">
        <f t="shared" si="2"/>
        <v>42270</v>
      </c>
      <c r="G40" s="2">
        <f t="shared" si="3"/>
        <v>42273</v>
      </c>
      <c r="H40" s="2">
        <f t="shared" si="4"/>
        <v>2013</v>
      </c>
      <c r="I40" s="2">
        <f t="shared" si="0"/>
        <v>46497.165</v>
      </c>
      <c r="J40" s="220">
        <v>2214.1507142857145</v>
      </c>
      <c r="L40" s="221">
        <f t="shared" si="1"/>
        <v>2546.2733214285713</v>
      </c>
      <c r="Q40" s="221">
        <v>1.15</v>
      </c>
    </row>
    <row r="41" spans="1:17" ht="16.5" customHeight="1">
      <c r="A41" s="205"/>
      <c r="B41" s="3" t="s">
        <v>34</v>
      </c>
      <c r="C41" s="4" t="s">
        <v>26</v>
      </c>
      <c r="D41" s="1">
        <v>73941</v>
      </c>
      <c r="E41" s="1">
        <v>3521</v>
      </c>
      <c r="F41" s="2">
        <f t="shared" si="2"/>
        <v>78388</v>
      </c>
      <c r="G41" s="2">
        <f t="shared" si="3"/>
        <v>78393</v>
      </c>
      <c r="H41" s="2">
        <f t="shared" si="4"/>
        <v>3733</v>
      </c>
      <c r="I41" s="2">
        <f t="shared" si="0"/>
        <v>86226.85500000001</v>
      </c>
      <c r="J41" s="220">
        <v>4106.040714285715</v>
      </c>
      <c r="L41" s="221">
        <f t="shared" si="1"/>
        <v>4721.946821428572</v>
      </c>
      <c r="Q41" s="221">
        <v>1.15</v>
      </c>
    </row>
    <row r="42" spans="1:17" ht="15.75">
      <c r="A42" s="205"/>
      <c r="B42" s="3" t="s">
        <v>65</v>
      </c>
      <c r="C42" s="4" t="s">
        <v>26</v>
      </c>
      <c r="D42" s="1">
        <v>45402</v>
      </c>
      <c r="E42" s="1">
        <v>2162</v>
      </c>
      <c r="F42" s="2">
        <f t="shared" si="2"/>
        <v>48422</v>
      </c>
      <c r="G42" s="2">
        <f t="shared" si="3"/>
        <v>48426</v>
      </c>
      <c r="H42" s="2">
        <f t="shared" si="4"/>
        <v>2306</v>
      </c>
      <c r="I42" s="2">
        <f t="shared" si="0"/>
        <v>53264.31</v>
      </c>
      <c r="J42" s="220">
        <v>2536.3957142857143</v>
      </c>
      <c r="L42" s="221">
        <f t="shared" si="1"/>
        <v>2916.855071428571</v>
      </c>
      <c r="Q42" s="221">
        <v>1.15</v>
      </c>
    </row>
    <row r="43" spans="1:17" ht="12.75">
      <c r="A43" s="206"/>
      <c r="B43" s="197" t="s">
        <v>27</v>
      </c>
      <c r="C43" s="198"/>
      <c r="D43" s="198"/>
      <c r="E43" s="198"/>
      <c r="F43" s="198"/>
      <c r="G43" s="198"/>
      <c r="H43" s="198"/>
      <c r="I43" s="198"/>
      <c r="J43" s="198"/>
      <c r="L43" s="221">
        <f t="shared" si="1"/>
        <v>0</v>
      </c>
      <c r="Q43" s="221">
        <v>1.15</v>
      </c>
    </row>
    <row r="44" spans="1:17" ht="15.75">
      <c r="A44" s="200" t="s">
        <v>39</v>
      </c>
      <c r="B44" s="3" t="s">
        <v>18</v>
      </c>
      <c r="C44" s="4" t="s">
        <v>7</v>
      </c>
      <c r="D44" s="1">
        <f>881*21</f>
        <v>18501</v>
      </c>
      <c r="E44" s="1">
        <f>E29-418+319</f>
        <v>881</v>
      </c>
      <c r="F44" s="2">
        <f>D44*1.05+750</f>
        <v>20176.05</v>
      </c>
      <c r="G44" s="2">
        <f>H44*21</f>
        <v>20181</v>
      </c>
      <c r="H44" s="2">
        <v>961</v>
      </c>
      <c r="I44" s="2">
        <f t="shared" si="0"/>
        <v>22197</v>
      </c>
      <c r="J44" s="220">
        <v>1057</v>
      </c>
      <c r="L44" s="221">
        <f t="shared" si="1"/>
        <v>1215.55</v>
      </c>
      <c r="Q44" s="221">
        <v>1.15</v>
      </c>
    </row>
    <row r="45" spans="1:17" ht="15.75">
      <c r="A45" s="200"/>
      <c r="B45" s="3" t="s">
        <v>19</v>
      </c>
      <c r="C45" s="4" t="s">
        <v>9</v>
      </c>
      <c r="D45" s="1">
        <f>762*21</f>
        <v>16002</v>
      </c>
      <c r="E45" s="1">
        <f aca="true" t="shared" si="5" ref="E45:E57">E30-418+319</f>
        <v>762</v>
      </c>
      <c r="F45" s="2">
        <f>836*21</f>
        <v>17556</v>
      </c>
      <c r="G45" s="2">
        <f t="shared" si="3"/>
        <v>17556</v>
      </c>
      <c r="H45" s="2">
        <f aca="true" t="shared" si="6" ref="H45:H57">F45/21</f>
        <v>836</v>
      </c>
      <c r="I45" s="2">
        <f t="shared" si="0"/>
        <v>19320</v>
      </c>
      <c r="J45" s="220">
        <v>920</v>
      </c>
      <c r="L45" s="221">
        <f t="shared" si="1"/>
        <v>1058</v>
      </c>
      <c r="Q45" s="221">
        <v>1.15</v>
      </c>
    </row>
    <row r="46" spans="1:17" ht="15.75">
      <c r="A46" s="200"/>
      <c r="B46" s="3" t="s">
        <v>20</v>
      </c>
      <c r="C46" s="4" t="s">
        <v>11</v>
      </c>
      <c r="D46" s="1">
        <f>1076*21</f>
        <v>22596</v>
      </c>
      <c r="E46" s="1">
        <f t="shared" si="5"/>
        <v>1076</v>
      </c>
      <c r="F46" s="2">
        <f>1166*21</f>
        <v>24486</v>
      </c>
      <c r="G46" s="2">
        <f t="shared" si="3"/>
        <v>24486</v>
      </c>
      <c r="H46" s="2">
        <f t="shared" si="6"/>
        <v>1166</v>
      </c>
      <c r="I46" s="2">
        <f t="shared" si="0"/>
        <v>26943</v>
      </c>
      <c r="J46" s="220">
        <v>1283</v>
      </c>
      <c r="L46" s="221">
        <f t="shared" si="1"/>
        <v>1475.4499999999998</v>
      </c>
      <c r="Q46" s="221">
        <v>1.15</v>
      </c>
    </row>
    <row r="47" spans="1:17" ht="15.75">
      <c r="A47" s="200"/>
      <c r="B47" s="3" t="s">
        <v>20</v>
      </c>
      <c r="C47" s="4" t="s">
        <v>12</v>
      </c>
      <c r="D47" s="1">
        <f>1051*21</f>
        <v>22071</v>
      </c>
      <c r="E47" s="1">
        <f t="shared" si="5"/>
        <v>1051</v>
      </c>
      <c r="F47" s="2">
        <f>1139*21</f>
        <v>23919</v>
      </c>
      <c r="G47" s="2">
        <f t="shared" si="3"/>
        <v>23919</v>
      </c>
      <c r="H47" s="2">
        <f t="shared" si="6"/>
        <v>1139</v>
      </c>
      <c r="I47" s="2">
        <f t="shared" si="0"/>
        <v>26313</v>
      </c>
      <c r="J47" s="220">
        <v>1253</v>
      </c>
      <c r="L47" s="221">
        <f t="shared" si="1"/>
        <v>1440.9499999999998</v>
      </c>
      <c r="Q47" s="221">
        <v>1.15</v>
      </c>
    </row>
    <row r="48" spans="1:17" ht="15.75">
      <c r="A48" s="200"/>
      <c r="B48" s="3" t="s">
        <v>21</v>
      </c>
      <c r="C48" s="4" t="s">
        <v>22</v>
      </c>
      <c r="D48" s="1">
        <f>1136*21</f>
        <v>23856</v>
      </c>
      <c r="E48" s="1">
        <f t="shared" si="5"/>
        <v>1136</v>
      </c>
      <c r="F48" s="2">
        <f>1229*21</f>
        <v>25809</v>
      </c>
      <c r="G48" s="2">
        <f t="shared" si="3"/>
        <v>25809</v>
      </c>
      <c r="H48" s="2">
        <f t="shared" si="6"/>
        <v>1229</v>
      </c>
      <c r="I48" s="2">
        <f t="shared" si="0"/>
        <v>28392</v>
      </c>
      <c r="J48" s="220">
        <v>1352</v>
      </c>
      <c r="L48" s="221">
        <f t="shared" si="1"/>
        <v>1554.8</v>
      </c>
      <c r="Q48" s="221">
        <v>1.15</v>
      </c>
    </row>
    <row r="49" spans="1:17" ht="15.75">
      <c r="A49" s="200"/>
      <c r="B49" s="3" t="s">
        <v>21</v>
      </c>
      <c r="C49" s="4" t="s">
        <v>23</v>
      </c>
      <c r="D49" s="1">
        <f>1188*21</f>
        <v>24948</v>
      </c>
      <c r="E49" s="1">
        <f t="shared" si="5"/>
        <v>1188</v>
      </c>
      <c r="F49" s="2">
        <f>1283*21</f>
        <v>26943</v>
      </c>
      <c r="G49" s="2">
        <f t="shared" si="3"/>
        <v>26943</v>
      </c>
      <c r="H49" s="2">
        <f t="shared" si="6"/>
        <v>1283</v>
      </c>
      <c r="I49" s="2">
        <f t="shared" si="0"/>
        <v>29626.185000000005</v>
      </c>
      <c r="J49" s="220">
        <f>J34-115</f>
        <v>1410.7707142857146</v>
      </c>
      <c r="L49" s="221">
        <f t="shared" si="1"/>
        <v>1622.3863214285716</v>
      </c>
      <c r="Q49" s="221">
        <v>1.15</v>
      </c>
    </row>
    <row r="50" spans="1:17" ht="15.75">
      <c r="A50" s="200"/>
      <c r="B50" s="3" t="s">
        <v>31</v>
      </c>
      <c r="C50" s="4" t="s">
        <v>24</v>
      </c>
      <c r="D50" s="1">
        <f>1426*21</f>
        <v>29946</v>
      </c>
      <c r="E50" s="1">
        <f t="shared" si="5"/>
        <v>1426</v>
      </c>
      <c r="F50" s="2">
        <f>1533*21</f>
        <v>32193</v>
      </c>
      <c r="G50" s="2">
        <f t="shared" si="3"/>
        <v>32193</v>
      </c>
      <c r="H50" s="2">
        <f t="shared" si="6"/>
        <v>1533</v>
      </c>
      <c r="I50" s="2">
        <f t="shared" si="0"/>
        <v>35398.875</v>
      </c>
      <c r="J50" s="220">
        <f>J35-115</f>
        <v>1685.6607142857144</v>
      </c>
      <c r="L50" s="221">
        <f t="shared" si="1"/>
        <v>1938.5098214285715</v>
      </c>
      <c r="Q50" s="221">
        <v>1.15</v>
      </c>
    </row>
    <row r="51" spans="1:17" ht="15.75">
      <c r="A51" s="200"/>
      <c r="B51" s="3" t="s">
        <v>32</v>
      </c>
      <c r="C51" s="4" t="s">
        <v>24</v>
      </c>
      <c r="D51" s="1">
        <f>1943*21</f>
        <v>40803</v>
      </c>
      <c r="E51" s="1">
        <f t="shared" si="5"/>
        <v>1943</v>
      </c>
      <c r="F51" s="2">
        <f>2076*21</f>
        <v>43596</v>
      </c>
      <c r="G51" s="2">
        <f t="shared" si="3"/>
        <v>43596</v>
      </c>
      <c r="H51" s="2">
        <f t="shared" si="6"/>
        <v>2076</v>
      </c>
      <c r="I51" s="2">
        <f t="shared" si="0"/>
        <v>47964</v>
      </c>
      <c r="J51" s="220">
        <v>2284</v>
      </c>
      <c r="L51" s="221">
        <f t="shared" si="1"/>
        <v>2626.6</v>
      </c>
      <c r="Q51" s="221">
        <v>1.15</v>
      </c>
    </row>
    <row r="52" spans="1:17" ht="15.75">
      <c r="A52" s="200"/>
      <c r="B52" s="3" t="s">
        <v>33</v>
      </c>
      <c r="C52" s="4" t="s">
        <v>25</v>
      </c>
      <c r="D52" s="1">
        <f>3643*21</f>
        <v>76503</v>
      </c>
      <c r="E52" s="1">
        <f t="shared" si="5"/>
        <v>3643</v>
      </c>
      <c r="F52" s="2">
        <f>3861*21</f>
        <v>81081</v>
      </c>
      <c r="G52" s="2">
        <f t="shared" si="3"/>
        <v>81081</v>
      </c>
      <c r="H52" s="2">
        <f t="shared" si="6"/>
        <v>3861</v>
      </c>
      <c r="I52" s="2">
        <f t="shared" si="0"/>
        <v>89187</v>
      </c>
      <c r="J52" s="220">
        <v>4247</v>
      </c>
      <c r="L52" s="221">
        <f t="shared" si="1"/>
        <v>4884.049999999999</v>
      </c>
      <c r="Q52" s="221">
        <v>1.15</v>
      </c>
    </row>
    <row r="53" spans="1:17" ht="15.75">
      <c r="A53" s="200"/>
      <c r="B53" s="3" t="s">
        <v>31</v>
      </c>
      <c r="C53" s="4" t="s">
        <v>25</v>
      </c>
      <c r="D53" s="1">
        <f>2196*21</f>
        <v>46116</v>
      </c>
      <c r="E53" s="1">
        <f t="shared" si="5"/>
        <v>2196</v>
      </c>
      <c r="F53" s="2">
        <f>2342*21</f>
        <v>49182</v>
      </c>
      <c r="G53" s="2">
        <f t="shared" si="3"/>
        <v>49182</v>
      </c>
      <c r="H53" s="2">
        <f t="shared" si="6"/>
        <v>2342</v>
      </c>
      <c r="I53" s="2">
        <f t="shared" si="0"/>
        <v>54096</v>
      </c>
      <c r="J53" s="220">
        <v>2576</v>
      </c>
      <c r="L53" s="221">
        <f t="shared" si="1"/>
        <v>2962.3999999999996</v>
      </c>
      <c r="Q53" s="221">
        <v>1.15</v>
      </c>
    </row>
    <row r="54" spans="1:17" ht="15.75">
      <c r="A54" s="200"/>
      <c r="B54" s="3" t="s">
        <v>13</v>
      </c>
      <c r="C54" s="4" t="s">
        <v>14</v>
      </c>
      <c r="D54" s="1">
        <f>1248*21</f>
        <v>26208</v>
      </c>
      <c r="E54" s="1">
        <f t="shared" si="5"/>
        <v>1248</v>
      </c>
      <c r="F54" s="2">
        <f>1346*21</f>
        <v>28266</v>
      </c>
      <c r="G54" s="2">
        <f t="shared" si="3"/>
        <v>28266</v>
      </c>
      <c r="H54" s="2">
        <f t="shared" si="6"/>
        <v>1346</v>
      </c>
      <c r="I54" s="2">
        <f t="shared" si="0"/>
        <v>31101</v>
      </c>
      <c r="J54" s="220">
        <v>1481</v>
      </c>
      <c r="L54" s="221">
        <f t="shared" si="1"/>
        <v>1703.1499999999999</v>
      </c>
      <c r="Q54" s="221">
        <v>1.15</v>
      </c>
    </row>
    <row r="55" spans="1:17" ht="15.75">
      <c r="A55" s="200"/>
      <c r="B55" s="3" t="s">
        <v>30</v>
      </c>
      <c r="C55" s="4" t="s">
        <v>14</v>
      </c>
      <c r="D55" s="1">
        <f>1784*21</f>
        <v>37464</v>
      </c>
      <c r="E55" s="1">
        <f t="shared" si="5"/>
        <v>1784</v>
      </c>
      <c r="F55" s="2">
        <f>1909*21</f>
        <v>40089</v>
      </c>
      <c r="G55" s="2">
        <f t="shared" si="3"/>
        <v>40089</v>
      </c>
      <c r="H55" s="2">
        <f t="shared" si="6"/>
        <v>1909</v>
      </c>
      <c r="I55" s="2">
        <f t="shared" si="0"/>
        <v>44100</v>
      </c>
      <c r="J55" s="220">
        <v>2100</v>
      </c>
      <c r="L55" s="221">
        <f t="shared" si="1"/>
        <v>2415</v>
      </c>
      <c r="Q55" s="221">
        <v>1.15</v>
      </c>
    </row>
    <row r="56" spans="1:17" ht="15.75">
      <c r="A56" s="201"/>
      <c r="B56" s="3" t="s">
        <v>34</v>
      </c>
      <c r="C56" s="4" t="s">
        <v>26</v>
      </c>
      <c r="D56" s="1">
        <f>3422*21</f>
        <v>71862</v>
      </c>
      <c r="E56" s="1">
        <f t="shared" si="5"/>
        <v>3422</v>
      </c>
      <c r="F56" s="2">
        <f>3629*21</f>
        <v>76209</v>
      </c>
      <c r="G56" s="2">
        <f t="shared" si="3"/>
        <v>76209</v>
      </c>
      <c r="H56" s="2">
        <f t="shared" si="6"/>
        <v>3629</v>
      </c>
      <c r="I56" s="2">
        <f t="shared" si="0"/>
        <v>83832</v>
      </c>
      <c r="J56" s="220">
        <v>3992</v>
      </c>
      <c r="L56" s="221">
        <f t="shared" si="1"/>
        <v>4590.799999999999</v>
      </c>
      <c r="Q56" s="221">
        <v>1.15</v>
      </c>
    </row>
    <row r="57" spans="1:17" ht="15.75">
      <c r="A57" s="201"/>
      <c r="B57" s="3" t="s">
        <v>66</v>
      </c>
      <c r="C57" s="4" t="s">
        <v>26</v>
      </c>
      <c r="D57" s="1">
        <f>2063*21</f>
        <v>43323</v>
      </c>
      <c r="E57" s="1">
        <f t="shared" si="5"/>
        <v>2063</v>
      </c>
      <c r="F57" s="2">
        <f>2202*21</f>
        <v>46242</v>
      </c>
      <c r="G57" s="2">
        <f t="shared" si="3"/>
        <v>46242</v>
      </c>
      <c r="H57" s="2">
        <f t="shared" si="6"/>
        <v>2202</v>
      </c>
      <c r="I57" s="2">
        <f t="shared" si="0"/>
        <v>50862</v>
      </c>
      <c r="J57" s="220">
        <v>2422</v>
      </c>
      <c r="L57" s="221">
        <f t="shared" si="1"/>
        <v>2785.2999999999997</v>
      </c>
      <c r="Q57" s="221">
        <v>1.15</v>
      </c>
    </row>
    <row r="58" spans="1:17" ht="12.75">
      <c r="A58" s="13"/>
      <c r="B58" s="197" t="s">
        <v>28</v>
      </c>
      <c r="C58" s="198"/>
      <c r="D58" s="198"/>
      <c r="E58" s="198"/>
      <c r="F58" s="198"/>
      <c r="G58" s="198"/>
      <c r="H58" s="198"/>
      <c r="I58" s="198"/>
      <c r="J58" s="198"/>
      <c r="L58" s="221">
        <f t="shared" si="1"/>
        <v>0</v>
      </c>
      <c r="Q58" s="221">
        <v>1.15</v>
      </c>
    </row>
    <row r="59" spans="1:17" ht="15.75">
      <c r="A59" s="202" t="s">
        <v>38</v>
      </c>
      <c r="B59" s="3" t="s">
        <v>18</v>
      </c>
      <c r="C59" s="4" t="s">
        <v>7</v>
      </c>
      <c r="D59" s="1">
        <f>764*21</f>
        <v>16044</v>
      </c>
      <c r="E59" s="1">
        <f>E29-418+202</f>
        <v>764</v>
      </c>
      <c r="F59" s="2">
        <f>838*21</f>
        <v>17598</v>
      </c>
      <c r="G59" s="2">
        <f t="shared" si="3"/>
        <v>17598</v>
      </c>
      <c r="H59" s="2">
        <f>F59/21</f>
        <v>838</v>
      </c>
      <c r="I59" s="2">
        <f t="shared" si="0"/>
        <v>19362</v>
      </c>
      <c r="J59" s="220">
        <v>922</v>
      </c>
      <c r="L59" s="221">
        <f t="shared" si="1"/>
        <v>1060.3</v>
      </c>
      <c r="Q59" s="221">
        <v>1.15</v>
      </c>
    </row>
    <row r="60" spans="1:17" ht="15.75">
      <c r="A60" s="202"/>
      <c r="B60" s="3" t="s">
        <v>19</v>
      </c>
      <c r="C60" s="4" t="s">
        <v>9</v>
      </c>
      <c r="D60" s="1">
        <f>645*21</f>
        <v>13545</v>
      </c>
      <c r="E60" s="1">
        <f aca="true" t="shared" si="7" ref="E60:E71">E30-418+202</f>
        <v>645</v>
      </c>
      <c r="F60" s="2">
        <f>713*21</f>
        <v>14973</v>
      </c>
      <c r="G60" s="2">
        <f t="shared" si="3"/>
        <v>14973</v>
      </c>
      <c r="H60" s="2">
        <f>F60/21</f>
        <v>713</v>
      </c>
      <c r="I60" s="2">
        <f t="shared" si="0"/>
        <v>16458.555</v>
      </c>
      <c r="J60" s="220">
        <f aca="true" t="shared" si="8" ref="J60:J69">J30-250</f>
        <v>783.7407142857144</v>
      </c>
      <c r="L60" s="221">
        <f t="shared" si="1"/>
        <v>901.3018214285714</v>
      </c>
      <c r="Q60" s="221">
        <v>1.15</v>
      </c>
    </row>
    <row r="61" spans="1:17" ht="15.75">
      <c r="A61" s="202"/>
      <c r="B61" s="3" t="s">
        <v>20</v>
      </c>
      <c r="C61" s="4" t="s">
        <v>11</v>
      </c>
      <c r="D61" s="1">
        <f>959*21</f>
        <v>20139</v>
      </c>
      <c r="E61" s="1">
        <f t="shared" si="7"/>
        <v>959</v>
      </c>
      <c r="F61" s="2">
        <f>1043*21</f>
        <v>21903</v>
      </c>
      <c r="G61" s="2">
        <f t="shared" si="3"/>
        <v>21903</v>
      </c>
      <c r="H61" s="2">
        <f aca="true" t="shared" si="9" ref="H61:H72">F61/21</f>
        <v>1043</v>
      </c>
      <c r="I61" s="2">
        <f t="shared" si="0"/>
        <v>24087</v>
      </c>
      <c r="J61" s="220">
        <v>1147</v>
      </c>
      <c r="L61" s="221">
        <f t="shared" si="1"/>
        <v>1319.05</v>
      </c>
      <c r="Q61" s="221">
        <v>1.15</v>
      </c>
    </row>
    <row r="62" spans="1:17" ht="15.75">
      <c r="A62" s="202"/>
      <c r="B62" s="3" t="s">
        <v>20</v>
      </c>
      <c r="C62" s="4" t="s">
        <v>12</v>
      </c>
      <c r="D62" s="1">
        <f>934*21</f>
        <v>19614</v>
      </c>
      <c r="E62" s="1">
        <f t="shared" si="7"/>
        <v>934</v>
      </c>
      <c r="F62" s="2">
        <f>1016*21</f>
        <v>21336</v>
      </c>
      <c r="G62" s="2">
        <f t="shared" si="3"/>
        <v>21336</v>
      </c>
      <c r="H62" s="2">
        <f t="shared" si="9"/>
        <v>1016</v>
      </c>
      <c r="I62" s="2">
        <f t="shared" si="0"/>
        <v>23468.250000000004</v>
      </c>
      <c r="J62" s="220">
        <f t="shared" si="8"/>
        <v>1117.5357142857144</v>
      </c>
      <c r="L62" s="221">
        <f t="shared" si="1"/>
        <v>1285.1660714285715</v>
      </c>
      <c r="Q62" s="221">
        <v>1.15</v>
      </c>
    </row>
    <row r="63" spans="1:17" ht="15.75">
      <c r="A63" s="202"/>
      <c r="B63" s="3" t="s">
        <v>21</v>
      </c>
      <c r="C63" s="4" t="s">
        <v>22</v>
      </c>
      <c r="D63" s="1">
        <f>1019*21</f>
        <v>21399</v>
      </c>
      <c r="E63" s="1">
        <f t="shared" si="7"/>
        <v>1019</v>
      </c>
      <c r="F63" s="2">
        <f>1106*21</f>
        <v>23226</v>
      </c>
      <c r="G63" s="2">
        <f t="shared" si="3"/>
        <v>23226</v>
      </c>
      <c r="H63" s="2">
        <f t="shared" si="9"/>
        <v>1106</v>
      </c>
      <c r="I63" s="2">
        <f t="shared" si="0"/>
        <v>25557</v>
      </c>
      <c r="J63" s="220">
        <v>1217</v>
      </c>
      <c r="L63" s="221">
        <f t="shared" si="1"/>
        <v>1399.55</v>
      </c>
      <c r="Q63" s="221">
        <v>1.15</v>
      </c>
    </row>
    <row r="64" spans="1:17" ht="15.75">
      <c r="A64" s="202"/>
      <c r="B64" s="3" t="s">
        <v>21</v>
      </c>
      <c r="C64" s="4" t="s">
        <v>23</v>
      </c>
      <c r="D64" s="1">
        <f>1071*21</f>
        <v>22491</v>
      </c>
      <c r="E64" s="1">
        <f t="shared" si="7"/>
        <v>1071</v>
      </c>
      <c r="F64" s="2">
        <f>1160*21</f>
        <v>24360</v>
      </c>
      <c r="G64" s="2">
        <f t="shared" si="3"/>
        <v>24360</v>
      </c>
      <c r="H64" s="2">
        <f t="shared" si="9"/>
        <v>1160</v>
      </c>
      <c r="I64" s="2">
        <f t="shared" si="0"/>
        <v>26791.185000000005</v>
      </c>
      <c r="J64" s="220">
        <f t="shared" si="8"/>
        <v>1275.7707142857146</v>
      </c>
      <c r="L64" s="221">
        <f t="shared" si="1"/>
        <v>1467.1363214285716</v>
      </c>
      <c r="Q64" s="221">
        <v>1.15</v>
      </c>
    </row>
    <row r="65" spans="1:17" ht="15.75">
      <c r="A65" s="202"/>
      <c r="B65" s="3" t="s">
        <v>31</v>
      </c>
      <c r="C65" s="4" t="s">
        <v>24</v>
      </c>
      <c r="D65" s="1">
        <f>1309*21</f>
        <v>27489</v>
      </c>
      <c r="E65" s="1">
        <f t="shared" si="7"/>
        <v>1309</v>
      </c>
      <c r="F65" s="2">
        <f>1410*21</f>
        <v>29610</v>
      </c>
      <c r="G65" s="2">
        <f t="shared" si="3"/>
        <v>29610</v>
      </c>
      <c r="H65" s="2">
        <f t="shared" si="9"/>
        <v>1410</v>
      </c>
      <c r="I65" s="2">
        <f t="shared" si="0"/>
        <v>32563.875000000004</v>
      </c>
      <c r="J65" s="220">
        <f t="shared" si="8"/>
        <v>1550.6607142857144</v>
      </c>
      <c r="L65" s="221">
        <f t="shared" si="1"/>
        <v>1783.2598214285715</v>
      </c>
      <c r="Q65" s="221">
        <v>1.15</v>
      </c>
    </row>
    <row r="66" spans="1:17" ht="15.75">
      <c r="A66" s="202"/>
      <c r="B66" s="3" t="s">
        <v>32</v>
      </c>
      <c r="C66" s="4" t="s">
        <v>24</v>
      </c>
      <c r="D66" s="1">
        <f>1826*21</f>
        <v>38346</v>
      </c>
      <c r="E66" s="1">
        <f t="shared" si="7"/>
        <v>1826</v>
      </c>
      <c r="F66" s="2">
        <f>1953*21</f>
        <v>41013</v>
      </c>
      <c r="G66" s="2">
        <f t="shared" si="3"/>
        <v>41013</v>
      </c>
      <c r="H66" s="2">
        <f t="shared" si="9"/>
        <v>1953</v>
      </c>
      <c r="I66" s="2">
        <f t="shared" si="0"/>
        <v>45103.71000000001</v>
      </c>
      <c r="J66" s="220">
        <f t="shared" si="8"/>
        <v>2147.7957142857144</v>
      </c>
      <c r="L66" s="221">
        <f t="shared" si="1"/>
        <v>2469.9650714285713</v>
      </c>
      <c r="Q66" s="221">
        <v>1.15</v>
      </c>
    </row>
    <row r="67" spans="1:17" ht="15.75">
      <c r="A67" s="202"/>
      <c r="B67" s="3" t="s">
        <v>33</v>
      </c>
      <c r="C67" s="4" t="s">
        <v>25</v>
      </c>
      <c r="D67" s="1">
        <f>3526*21</f>
        <v>74046</v>
      </c>
      <c r="E67" s="1">
        <f t="shared" si="7"/>
        <v>3526</v>
      </c>
      <c r="F67" s="2">
        <f>3738*21</f>
        <v>78498</v>
      </c>
      <c r="G67" s="2">
        <f t="shared" si="3"/>
        <v>78498</v>
      </c>
      <c r="H67" s="2">
        <f t="shared" si="9"/>
        <v>3738</v>
      </c>
      <c r="I67" s="2">
        <f t="shared" si="0"/>
        <v>86352</v>
      </c>
      <c r="J67" s="220">
        <v>4112</v>
      </c>
      <c r="L67" s="221">
        <f t="shared" si="1"/>
        <v>4728.799999999999</v>
      </c>
      <c r="Q67" s="221">
        <v>1.15</v>
      </c>
    </row>
    <row r="68" spans="1:17" ht="15.75">
      <c r="A68" s="202"/>
      <c r="B68" s="3" t="s">
        <v>31</v>
      </c>
      <c r="C68" s="4" t="s">
        <v>25</v>
      </c>
      <c r="D68" s="1">
        <f>2079*21</f>
        <v>43659</v>
      </c>
      <c r="E68" s="1">
        <f t="shared" si="7"/>
        <v>2079</v>
      </c>
      <c r="F68" s="2">
        <f>2219*21</f>
        <v>46599</v>
      </c>
      <c r="G68" s="2">
        <f t="shared" si="3"/>
        <v>46599</v>
      </c>
      <c r="H68" s="2">
        <f t="shared" si="9"/>
        <v>2219</v>
      </c>
      <c r="I68" s="2">
        <f t="shared" si="0"/>
        <v>51261</v>
      </c>
      <c r="J68" s="220">
        <v>2441</v>
      </c>
      <c r="L68" s="221">
        <f t="shared" si="1"/>
        <v>2807.1499999999996</v>
      </c>
      <c r="Q68" s="221">
        <v>1.15</v>
      </c>
    </row>
    <row r="69" spans="1:17" ht="17.25" customHeight="1">
      <c r="A69" s="202"/>
      <c r="B69" s="3" t="s">
        <v>13</v>
      </c>
      <c r="C69" s="4" t="s">
        <v>14</v>
      </c>
      <c r="D69" s="1">
        <f>1131*21</f>
        <v>23751</v>
      </c>
      <c r="E69" s="1">
        <f t="shared" si="7"/>
        <v>1131</v>
      </c>
      <c r="F69" s="2">
        <f>1223*21</f>
        <v>25683</v>
      </c>
      <c r="G69" s="2">
        <f t="shared" si="3"/>
        <v>25683</v>
      </c>
      <c r="H69" s="2">
        <f t="shared" si="9"/>
        <v>1223</v>
      </c>
      <c r="I69" s="2">
        <f t="shared" si="0"/>
        <v>28246.485000000004</v>
      </c>
      <c r="J69" s="220">
        <f t="shared" si="8"/>
        <v>1345.0707142857145</v>
      </c>
      <c r="L69" s="221">
        <f t="shared" si="1"/>
        <v>1546.8313214285715</v>
      </c>
      <c r="Q69" s="221">
        <v>1.15</v>
      </c>
    </row>
    <row r="70" spans="1:17" ht="17.25" customHeight="1">
      <c r="A70" s="198"/>
      <c r="B70" s="3" t="s">
        <v>30</v>
      </c>
      <c r="C70" s="4" t="s">
        <v>14</v>
      </c>
      <c r="D70" s="1">
        <f>1667*21</f>
        <v>35007</v>
      </c>
      <c r="E70" s="1">
        <f t="shared" si="7"/>
        <v>1667</v>
      </c>
      <c r="F70" s="2">
        <f>1786*21</f>
        <v>37506</v>
      </c>
      <c r="G70" s="2">
        <f t="shared" si="3"/>
        <v>37506</v>
      </c>
      <c r="H70" s="2">
        <f t="shared" si="9"/>
        <v>1786</v>
      </c>
      <c r="I70" s="2">
        <f t="shared" si="0"/>
        <v>41265</v>
      </c>
      <c r="J70" s="220">
        <v>1965</v>
      </c>
      <c r="L70" s="221">
        <f t="shared" si="1"/>
        <v>2259.75</v>
      </c>
      <c r="Q70" s="221">
        <v>1.15</v>
      </c>
    </row>
    <row r="71" spans="1:17" ht="15.75">
      <c r="A71" s="198"/>
      <c r="B71" s="3" t="s">
        <v>34</v>
      </c>
      <c r="C71" s="4" t="s">
        <v>26</v>
      </c>
      <c r="D71" s="1">
        <f>3305*21</f>
        <v>69405</v>
      </c>
      <c r="E71" s="1">
        <f t="shared" si="7"/>
        <v>3305</v>
      </c>
      <c r="F71" s="2">
        <f>3506*21</f>
        <v>73626</v>
      </c>
      <c r="G71" s="2">
        <f t="shared" si="3"/>
        <v>73626</v>
      </c>
      <c r="H71" s="2">
        <f t="shared" si="9"/>
        <v>3506</v>
      </c>
      <c r="I71" s="2">
        <f t="shared" si="0"/>
        <v>80997</v>
      </c>
      <c r="J71" s="220">
        <v>3857</v>
      </c>
      <c r="L71" s="221">
        <f t="shared" si="1"/>
        <v>4435.549999999999</v>
      </c>
      <c r="Q71" s="221">
        <v>1.15</v>
      </c>
    </row>
    <row r="72" spans="1:17" ht="15.75">
      <c r="A72" s="198"/>
      <c r="B72" s="3" t="s">
        <v>65</v>
      </c>
      <c r="C72" s="4" t="s">
        <v>26</v>
      </c>
      <c r="D72" s="1">
        <f>1946*21</f>
        <v>40866</v>
      </c>
      <c r="E72" s="1">
        <f>E42-418+202</f>
        <v>1946</v>
      </c>
      <c r="F72" s="2">
        <f>2079*21</f>
        <v>43659</v>
      </c>
      <c r="G72" s="2">
        <f t="shared" si="3"/>
        <v>43659</v>
      </c>
      <c r="H72" s="2">
        <f t="shared" si="9"/>
        <v>2079</v>
      </c>
      <c r="I72" s="2">
        <f t="shared" si="0"/>
        <v>48027</v>
      </c>
      <c r="J72" s="220">
        <v>2287</v>
      </c>
      <c r="L72" s="221">
        <f t="shared" si="1"/>
        <v>2630.0499999999997</v>
      </c>
      <c r="Q72" s="221">
        <v>1.15</v>
      </c>
    </row>
    <row r="73" spans="1:17" ht="15.75">
      <c r="A73" s="19"/>
      <c r="B73" s="207" t="s">
        <v>29</v>
      </c>
      <c r="C73" s="214"/>
      <c r="D73" s="214"/>
      <c r="E73" s="214"/>
      <c r="F73" s="214"/>
      <c r="G73" s="214"/>
      <c r="H73" s="214"/>
      <c r="I73" s="214"/>
      <c r="J73" s="214"/>
      <c r="L73" s="221">
        <f t="shared" si="1"/>
        <v>0</v>
      </c>
      <c r="Q73" s="221">
        <v>1.15</v>
      </c>
    </row>
    <row r="74" spans="1:17" ht="31.5">
      <c r="A74" s="13"/>
      <c r="B74" s="14" t="s">
        <v>17</v>
      </c>
      <c r="C74" s="20" t="s">
        <v>1</v>
      </c>
      <c r="D74" s="5" t="s">
        <v>2</v>
      </c>
      <c r="E74" s="5" t="s">
        <v>3</v>
      </c>
      <c r="F74" s="5" t="s">
        <v>40</v>
      </c>
      <c r="G74" s="5" t="s">
        <v>2</v>
      </c>
      <c r="H74" s="5" t="s">
        <v>3</v>
      </c>
      <c r="I74" s="5" t="s">
        <v>2</v>
      </c>
      <c r="J74" s="219" t="s">
        <v>3</v>
      </c>
      <c r="L74" s="221" t="e">
        <f t="shared" si="1"/>
        <v>#VALUE!</v>
      </c>
      <c r="Q74" s="221">
        <v>1.15</v>
      </c>
    </row>
    <row r="75" spans="1:17" ht="15.75">
      <c r="A75" s="192" t="s">
        <v>17</v>
      </c>
      <c r="B75" s="3" t="s">
        <v>18</v>
      </c>
      <c r="C75" s="4" t="s">
        <v>7</v>
      </c>
      <c r="D75" s="1">
        <f>E75*21</f>
        <v>18522</v>
      </c>
      <c r="E75" s="1">
        <f>ROUND(E29*0.9,0)</f>
        <v>882</v>
      </c>
      <c r="F75" s="2">
        <f>ROUND(D75*1.05+750,0)</f>
        <v>20198</v>
      </c>
      <c r="G75" s="2">
        <f>H75*21</f>
        <v>20118</v>
      </c>
      <c r="H75" s="2">
        <v>958</v>
      </c>
      <c r="I75" s="2">
        <f>J75*21</f>
        <v>22218</v>
      </c>
      <c r="J75" s="220">
        <v>1058</v>
      </c>
      <c r="L75" s="221">
        <f t="shared" si="1"/>
        <v>1216.6999999999998</v>
      </c>
      <c r="Q75" s="221">
        <v>1.15</v>
      </c>
    </row>
    <row r="76" spans="1:17" ht="15.75">
      <c r="A76" s="193"/>
      <c r="B76" s="3" t="s">
        <v>19</v>
      </c>
      <c r="C76" s="4" t="s">
        <v>9</v>
      </c>
      <c r="D76" s="1">
        <f aca="true" t="shared" si="10" ref="D76:D88">E76*21</f>
        <v>16275</v>
      </c>
      <c r="E76" s="1">
        <f aca="true" t="shared" si="11" ref="E76:E88">ROUND(E30*0.9,0)</f>
        <v>775</v>
      </c>
      <c r="F76" s="2">
        <f aca="true" t="shared" si="12" ref="F76:F118">ROUND(D76*1.05+750,0)</f>
        <v>17839</v>
      </c>
      <c r="G76" s="2">
        <f aca="true" t="shared" si="13" ref="G76:G118">H76*21</f>
        <v>17766</v>
      </c>
      <c r="H76" s="2">
        <v>846</v>
      </c>
      <c r="I76" s="2">
        <f aca="true" t="shared" si="14" ref="I76:I118">J76*21</f>
        <v>19614</v>
      </c>
      <c r="J76" s="220">
        <v>934</v>
      </c>
      <c r="L76" s="221">
        <f t="shared" si="1"/>
        <v>1074.1</v>
      </c>
      <c r="Q76" s="221">
        <v>1.15</v>
      </c>
    </row>
    <row r="77" spans="1:17" ht="15.75">
      <c r="A77" s="193"/>
      <c r="B77" s="3" t="s">
        <v>20</v>
      </c>
      <c r="C77" s="4" t="s">
        <v>11</v>
      </c>
      <c r="D77" s="1">
        <f t="shared" si="10"/>
        <v>22218</v>
      </c>
      <c r="E77" s="1">
        <f t="shared" si="11"/>
        <v>1058</v>
      </c>
      <c r="F77" s="2">
        <f t="shared" si="12"/>
        <v>24079</v>
      </c>
      <c r="G77" s="2">
        <f t="shared" si="13"/>
        <v>23982</v>
      </c>
      <c r="H77" s="2">
        <v>1142</v>
      </c>
      <c r="I77" s="2">
        <f t="shared" si="14"/>
        <v>26481</v>
      </c>
      <c r="J77" s="220">
        <v>1261</v>
      </c>
      <c r="L77" s="221">
        <f t="shared" si="1"/>
        <v>1450.1499999999999</v>
      </c>
      <c r="Q77" s="221">
        <v>1.15</v>
      </c>
    </row>
    <row r="78" spans="1:17" ht="15.75">
      <c r="A78" s="193"/>
      <c r="B78" s="3" t="s">
        <v>20</v>
      </c>
      <c r="C78" s="4" t="s">
        <v>12</v>
      </c>
      <c r="D78" s="1">
        <f t="shared" si="10"/>
        <v>21735</v>
      </c>
      <c r="E78" s="1">
        <f t="shared" si="11"/>
        <v>1035</v>
      </c>
      <c r="F78" s="2">
        <f t="shared" si="12"/>
        <v>23572</v>
      </c>
      <c r="G78" s="2">
        <f t="shared" si="13"/>
        <v>23499</v>
      </c>
      <c r="H78" s="2">
        <v>1119</v>
      </c>
      <c r="I78" s="2">
        <f t="shared" si="14"/>
        <v>25935</v>
      </c>
      <c r="J78" s="220">
        <v>1235</v>
      </c>
      <c r="L78" s="221">
        <f t="shared" si="1"/>
        <v>1420.25</v>
      </c>
      <c r="Q78" s="221">
        <v>1.15</v>
      </c>
    </row>
    <row r="79" spans="1:17" ht="15.75">
      <c r="A79" s="193"/>
      <c r="B79" s="3" t="s">
        <v>21</v>
      </c>
      <c r="C79" s="4" t="s">
        <v>22</v>
      </c>
      <c r="D79" s="1">
        <f t="shared" si="10"/>
        <v>23352</v>
      </c>
      <c r="E79" s="1">
        <f t="shared" si="11"/>
        <v>1112</v>
      </c>
      <c r="F79" s="2">
        <f t="shared" si="12"/>
        <v>25270</v>
      </c>
      <c r="G79" s="2">
        <f t="shared" si="13"/>
        <v>25179</v>
      </c>
      <c r="H79" s="2">
        <v>1199</v>
      </c>
      <c r="I79" s="2">
        <f t="shared" si="14"/>
        <v>27804</v>
      </c>
      <c r="J79" s="220">
        <v>1324</v>
      </c>
      <c r="L79" s="221">
        <f t="shared" si="1"/>
        <v>1522.6</v>
      </c>
      <c r="Q79" s="221">
        <v>1.15</v>
      </c>
    </row>
    <row r="80" spans="1:17" ht="15.75">
      <c r="A80" s="193"/>
      <c r="B80" s="3" t="s">
        <v>21</v>
      </c>
      <c r="C80" s="4" t="s">
        <v>23</v>
      </c>
      <c r="D80" s="1">
        <f t="shared" si="10"/>
        <v>24318</v>
      </c>
      <c r="E80" s="1">
        <f t="shared" si="11"/>
        <v>1158</v>
      </c>
      <c r="F80" s="2">
        <f t="shared" si="12"/>
        <v>26284</v>
      </c>
      <c r="G80" s="2">
        <f t="shared" si="13"/>
        <v>26208</v>
      </c>
      <c r="H80" s="2">
        <v>1248</v>
      </c>
      <c r="I80" s="2">
        <f t="shared" si="14"/>
        <v>28917</v>
      </c>
      <c r="J80" s="220">
        <v>1377</v>
      </c>
      <c r="L80" s="221">
        <f t="shared" si="1"/>
        <v>1583.55</v>
      </c>
      <c r="Q80" s="221">
        <v>1.15</v>
      </c>
    </row>
    <row r="81" spans="1:17" ht="19.5" customHeight="1">
      <c r="A81" s="193"/>
      <c r="B81" s="3" t="s">
        <v>31</v>
      </c>
      <c r="C81" s="4" t="s">
        <v>24</v>
      </c>
      <c r="D81" s="1">
        <f t="shared" si="10"/>
        <v>28833</v>
      </c>
      <c r="E81" s="1">
        <f t="shared" si="11"/>
        <v>1373</v>
      </c>
      <c r="F81" s="2">
        <f t="shared" si="12"/>
        <v>31025</v>
      </c>
      <c r="G81" s="2">
        <f t="shared" si="13"/>
        <v>30933</v>
      </c>
      <c r="H81" s="2">
        <v>1473</v>
      </c>
      <c r="I81" s="2">
        <f t="shared" si="14"/>
        <v>34125</v>
      </c>
      <c r="J81" s="220">
        <v>1625</v>
      </c>
      <c r="L81" s="221">
        <f t="shared" si="1"/>
        <v>1868.7499999999998</v>
      </c>
      <c r="Q81" s="221">
        <v>1.15</v>
      </c>
    </row>
    <row r="82" spans="1:17" ht="15.75">
      <c r="A82" s="193"/>
      <c r="B82" s="3" t="s">
        <v>32</v>
      </c>
      <c r="C82" s="4" t="s">
        <v>24</v>
      </c>
      <c r="D82" s="1">
        <f t="shared" si="10"/>
        <v>38598</v>
      </c>
      <c r="E82" s="1">
        <f t="shared" si="11"/>
        <v>1838</v>
      </c>
      <c r="F82" s="2">
        <f t="shared" si="12"/>
        <v>41278</v>
      </c>
      <c r="G82" s="2">
        <f t="shared" si="13"/>
        <v>41202</v>
      </c>
      <c r="H82" s="2">
        <v>1962</v>
      </c>
      <c r="I82" s="2">
        <f t="shared" si="14"/>
        <v>45402</v>
      </c>
      <c r="J82" s="220">
        <v>2162</v>
      </c>
      <c r="L82" s="221">
        <f t="shared" si="1"/>
        <v>2486.2999999999997</v>
      </c>
      <c r="Q82" s="221">
        <v>1.15</v>
      </c>
    </row>
    <row r="83" spans="1:17" ht="15.75">
      <c r="A83" s="193"/>
      <c r="B83" s="3" t="s">
        <v>33</v>
      </c>
      <c r="C83" s="4" t="s">
        <v>25</v>
      </c>
      <c r="D83" s="1">
        <f t="shared" si="10"/>
        <v>70728</v>
      </c>
      <c r="E83" s="1">
        <f t="shared" si="11"/>
        <v>3368</v>
      </c>
      <c r="F83" s="2">
        <f t="shared" si="12"/>
        <v>75014</v>
      </c>
      <c r="G83" s="2">
        <f t="shared" si="13"/>
        <v>67515</v>
      </c>
      <c r="H83" s="2">
        <v>3215</v>
      </c>
      <c r="I83" s="2">
        <f t="shared" si="14"/>
        <v>82509</v>
      </c>
      <c r="J83" s="220">
        <v>3929</v>
      </c>
      <c r="L83" s="221">
        <f t="shared" si="1"/>
        <v>4518.349999999999</v>
      </c>
      <c r="Q83" s="221">
        <v>1.15</v>
      </c>
    </row>
    <row r="84" spans="1:17" ht="15" customHeight="1">
      <c r="A84" s="193"/>
      <c r="B84" s="3" t="s">
        <v>31</v>
      </c>
      <c r="C84" s="4" t="s">
        <v>25</v>
      </c>
      <c r="D84" s="1">
        <f t="shared" si="10"/>
        <v>43386</v>
      </c>
      <c r="E84" s="1">
        <f t="shared" si="11"/>
        <v>2066</v>
      </c>
      <c r="F84" s="2">
        <f t="shared" si="12"/>
        <v>46305</v>
      </c>
      <c r="G84" s="2">
        <f t="shared" si="13"/>
        <v>46221</v>
      </c>
      <c r="H84" s="2">
        <v>2201</v>
      </c>
      <c r="I84" s="2">
        <f t="shared" si="14"/>
        <v>50946</v>
      </c>
      <c r="J84" s="220">
        <v>2426</v>
      </c>
      <c r="L84" s="221">
        <f t="shared" si="1"/>
        <v>2789.8999999999996</v>
      </c>
      <c r="Q84" s="221">
        <v>1.15</v>
      </c>
    </row>
    <row r="85" spans="1:17" ht="15.75">
      <c r="A85" s="193"/>
      <c r="B85" s="3" t="s">
        <v>13</v>
      </c>
      <c r="C85" s="4" t="s">
        <v>14</v>
      </c>
      <c r="D85" s="1">
        <f t="shared" si="10"/>
        <v>25452</v>
      </c>
      <c r="E85" s="1">
        <f t="shared" si="11"/>
        <v>1212</v>
      </c>
      <c r="F85" s="2">
        <f t="shared" si="12"/>
        <v>27475</v>
      </c>
      <c r="G85" s="2">
        <f t="shared" si="13"/>
        <v>27405</v>
      </c>
      <c r="H85" s="2">
        <v>1305</v>
      </c>
      <c r="I85" s="2">
        <f t="shared" si="14"/>
        <v>30219</v>
      </c>
      <c r="J85" s="220">
        <v>1439</v>
      </c>
      <c r="L85" s="221">
        <f t="shared" si="1"/>
        <v>1654.85</v>
      </c>
      <c r="Q85" s="221">
        <v>1.15</v>
      </c>
    </row>
    <row r="86" spans="1:17" ht="18" customHeight="1">
      <c r="A86" s="193"/>
      <c r="B86" s="3" t="s">
        <v>30</v>
      </c>
      <c r="C86" s="4" t="s">
        <v>14</v>
      </c>
      <c r="D86" s="1">
        <f t="shared" si="10"/>
        <v>35595</v>
      </c>
      <c r="E86" s="1">
        <f t="shared" si="11"/>
        <v>1695</v>
      </c>
      <c r="F86" s="2">
        <f t="shared" si="12"/>
        <v>38125</v>
      </c>
      <c r="G86" s="2">
        <f t="shared" si="13"/>
        <v>38052</v>
      </c>
      <c r="H86" s="2">
        <v>1812</v>
      </c>
      <c r="I86" s="2">
        <f t="shared" si="14"/>
        <v>41937</v>
      </c>
      <c r="J86" s="220">
        <v>1997</v>
      </c>
      <c r="L86" s="221">
        <f t="shared" si="1"/>
        <v>2296.5499999999997</v>
      </c>
      <c r="Q86" s="221">
        <v>1.15</v>
      </c>
    </row>
    <row r="87" spans="1:17" ht="15.75">
      <c r="A87" s="193"/>
      <c r="B87" s="3" t="s">
        <v>34</v>
      </c>
      <c r="C87" s="4" t="s">
        <v>26</v>
      </c>
      <c r="D87" s="1">
        <f t="shared" si="10"/>
        <v>66549</v>
      </c>
      <c r="E87" s="1">
        <f t="shared" si="11"/>
        <v>3169</v>
      </c>
      <c r="F87" s="2">
        <f t="shared" si="12"/>
        <v>70626</v>
      </c>
      <c r="G87" s="2">
        <f t="shared" si="13"/>
        <v>70560</v>
      </c>
      <c r="H87" s="2">
        <v>3360</v>
      </c>
      <c r="I87" s="2">
        <f t="shared" si="14"/>
        <v>77679</v>
      </c>
      <c r="J87" s="220">
        <v>3699</v>
      </c>
      <c r="L87" s="221">
        <f t="shared" si="1"/>
        <v>4253.849999999999</v>
      </c>
      <c r="Q87" s="221">
        <v>1.15</v>
      </c>
    </row>
    <row r="88" spans="1:17" ht="15.75">
      <c r="A88" s="194"/>
      <c r="B88" s="3" t="s">
        <v>65</v>
      </c>
      <c r="C88" s="4" t="s">
        <v>26</v>
      </c>
      <c r="D88" s="1">
        <f t="shared" si="10"/>
        <v>40866</v>
      </c>
      <c r="E88" s="1">
        <f t="shared" si="11"/>
        <v>1946</v>
      </c>
      <c r="F88" s="2">
        <f t="shared" si="12"/>
        <v>43659</v>
      </c>
      <c r="G88" s="2">
        <f t="shared" si="13"/>
        <v>43596</v>
      </c>
      <c r="H88" s="2">
        <v>2076</v>
      </c>
      <c r="I88" s="2">
        <f t="shared" si="14"/>
        <v>48027</v>
      </c>
      <c r="J88" s="220">
        <v>2287</v>
      </c>
      <c r="L88" s="221">
        <f aca="true" t="shared" si="15" ref="L88:L151">J88*Q88</f>
        <v>2630.0499999999997</v>
      </c>
      <c r="Q88" s="221">
        <v>1.15</v>
      </c>
    </row>
    <row r="89" spans="1:17" ht="12.75">
      <c r="A89" s="13"/>
      <c r="B89" s="197" t="s">
        <v>27</v>
      </c>
      <c r="C89" s="217"/>
      <c r="D89" s="217"/>
      <c r="E89" s="217"/>
      <c r="F89" s="217"/>
      <c r="G89" s="217"/>
      <c r="H89" s="217"/>
      <c r="I89" s="217"/>
      <c r="J89" s="217"/>
      <c r="L89" s="221">
        <f t="shared" si="15"/>
        <v>0</v>
      </c>
      <c r="Q89" s="221">
        <v>1.15</v>
      </c>
    </row>
    <row r="90" spans="1:17" ht="15.75">
      <c r="A90" s="189" t="s">
        <v>27</v>
      </c>
      <c r="B90" s="3" t="s">
        <v>18</v>
      </c>
      <c r="C90" s="4" t="s">
        <v>7</v>
      </c>
      <c r="D90" s="1">
        <f>ROUND(E90*21,0)</f>
        <v>16653</v>
      </c>
      <c r="E90" s="1">
        <f aca="true" t="shared" si="16" ref="E90:E103">ROUND(E44*0.9,0)</f>
        <v>793</v>
      </c>
      <c r="F90" s="2">
        <f t="shared" si="12"/>
        <v>18236</v>
      </c>
      <c r="G90" s="2">
        <f t="shared" si="13"/>
        <v>18165</v>
      </c>
      <c r="H90" s="2">
        <v>865</v>
      </c>
      <c r="I90" s="2">
        <f t="shared" si="14"/>
        <v>19981.500000000004</v>
      </c>
      <c r="J90" s="220">
        <f>H90*1.1</f>
        <v>951.5000000000001</v>
      </c>
      <c r="L90" s="221">
        <f t="shared" si="15"/>
        <v>1094.2250000000001</v>
      </c>
      <c r="Q90" s="221">
        <v>1.15</v>
      </c>
    </row>
    <row r="91" spans="1:17" ht="15.75">
      <c r="A91" s="190"/>
      <c r="B91" s="3" t="s">
        <v>19</v>
      </c>
      <c r="C91" s="4" t="s">
        <v>9</v>
      </c>
      <c r="D91" s="1">
        <f aca="true" t="shared" si="17" ref="D91:D118">ROUND(E91*21,0)</f>
        <v>14406</v>
      </c>
      <c r="E91" s="1">
        <f t="shared" si="16"/>
        <v>686</v>
      </c>
      <c r="F91" s="2">
        <f t="shared" si="12"/>
        <v>15876</v>
      </c>
      <c r="G91" s="2">
        <f t="shared" si="13"/>
        <v>15792</v>
      </c>
      <c r="H91" s="2">
        <v>752</v>
      </c>
      <c r="I91" s="2">
        <f t="shared" si="14"/>
        <v>17371.2</v>
      </c>
      <c r="J91" s="220">
        <f aca="true" t="shared" si="18" ref="J91:J103">H91*1.1</f>
        <v>827.2</v>
      </c>
      <c r="L91" s="221">
        <f t="shared" si="15"/>
        <v>951.28</v>
      </c>
      <c r="Q91" s="221">
        <v>1.15</v>
      </c>
    </row>
    <row r="92" spans="1:17" ht="15.75">
      <c r="A92" s="190"/>
      <c r="B92" s="3" t="s">
        <v>20</v>
      </c>
      <c r="C92" s="4" t="s">
        <v>11</v>
      </c>
      <c r="D92" s="1">
        <f t="shared" si="17"/>
        <v>20328</v>
      </c>
      <c r="E92" s="1">
        <f t="shared" si="16"/>
        <v>968</v>
      </c>
      <c r="F92" s="2">
        <f t="shared" si="12"/>
        <v>22094</v>
      </c>
      <c r="G92" s="2">
        <f t="shared" si="13"/>
        <v>23268</v>
      </c>
      <c r="H92" s="2">
        <v>1108</v>
      </c>
      <c r="I92" s="2">
        <f t="shared" si="14"/>
        <v>25594.800000000003</v>
      </c>
      <c r="J92" s="220">
        <f t="shared" si="18"/>
        <v>1218.8000000000002</v>
      </c>
      <c r="L92" s="221">
        <f t="shared" si="15"/>
        <v>1401.6200000000001</v>
      </c>
      <c r="Q92" s="221">
        <v>1.15</v>
      </c>
    </row>
    <row r="93" spans="1:17" ht="15.75">
      <c r="A93" s="190"/>
      <c r="B93" s="3" t="s">
        <v>20</v>
      </c>
      <c r="C93" s="4" t="s">
        <v>12</v>
      </c>
      <c r="D93" s="1">
        <f t="shared" si="17"/>
        <v>19866</v>
      </c>
      <c r="E93" s="1">
        <f t="shared" si="16"/>
        <v>946</v>
      </c>
      <c r="F93" s="2">
        <f t="shared" si="12"/>
        <v>21609</v>
      </c>
      <c r="G93" s="2">
        <f t="shared" si="13"/>
        <v>21525</v>
      </c>
      <c r="H93" s="2">
        <v>1025</v>
      </c>
      <c r="I93" s="2">
        <f t="shared" si="14"/>
        <v>23677.5</v>
      </c>
      <c r="J93" s="220">
        <f t="shared" si="18"/>
        <v>1127.5</v>
      </c>
      <c r="L93" s="221">
        <f t="shared" si="15"/>
        <v>1296.625</v>
      </c>
      <c r="Q93" s="221">
        <v>1.15</v>
      </c>
    </row>
    <row r="94" spans="1:17" ht="15.75">
      <c r="A94" s="190"/>
      <c r="B94" s="3" t="s">
        <v>21</v>
      </c>
      <c r="C94" s="4" t="s">
        <v>22</v>
      </c>
      <c r="D94" s="1">
        <f t="shared" si="17"/>
        <v>21462</v>
      </c>
      <c r="E94" s="1">
        <f t="shared" si="16"/>
        <v>1022</v>
      </c>
      <c r="F94" s="2">
        <f t="shared" si="12"/>
        <v>23285</v>
      </c>
      <c r="G94" s="2">
        <f t="shared" si="13"/>
        <v>23226</v>
      </c>
      <c r="H94" s="2">
        <v>1106</v>
      </c>
      <c r="I94" s="2">
        <f t="shared" si="14"/>
        <v>25548.600000000002</v>
      </c>
      <c r="J94" s="220">
        <f t="shared" si="18"/>
        <v>1216.6000000000001</v>
      </c>
      <c r="L94" s="221">
        <f t="shared" si="15"/>
        <v>1399.0900000000001</v>
      </c>
      <c r="Q94" s="221">
        <v>1.15</v>
      </c>
    </row>
    <row r="95" spans="1:17" ht="15.75">
      <c r="A95" s="190"/>
      <c r="B95" s="3" t="s">
        <v>21</v>
      </c>
      <c r="C95" s="4" t="s">
        <v>23</v>
      </c>
      <c r="D95" s="1">
        <f t="shared" si="17"/>
        <v>22449</v>
      </c>
      <c r="E95" s="1">
        <f t="shared" si="16"/>
        <v>1069</v>
      </c>
      <c r="F95" s="2">
        <f t="shared" si="12"/>
        <v>24321</v>
      </c>
      <c r="G95" s="2">
        <f t="shared" si="13"/>
        <v>24255</v>
      </c>
      <c r="H95" s="2">
        <v>1155</v>
      </c>
      <c r="I95" s="2">
        <f t="shared" si="14"/>
        <v>26680.5</v>
      </c>
      <c r="J95" s="220">
        <f t="shared" si="18"/>
        <v>1270.5</v>
      </c>
      <c r="L95" s="221">
        <f t="shared" si="15"/>
        <v>1461.0749999999998</v>
      </c>
      <c r="Q95" s="221">
        <v>1.15</v>
      </c>
    </row>
    <row r="96" spans="1:17" ht="15.75">
      <c r="A96" s="190"/>
      <c r="B96" s="3" t="s">
        <v>31</v>
      </c>
      <c r="C96" s="4" t="s">
        <v>24</v>
      </c>
      <c r="D96" s="1">
        <f t="shared" si="17"/>
        <v>26943</v>
      </c>
      <c r="E96" s="1">
        <f t="shared" si="16"/>
        <v>1283</v>
      </c>
      <c r="F96" s="2">
        <f t="shared" si="12"/>
        <v>29040</v>
      </c>
      <c r="G96" s="2">
        <f t="shared" si="13"/>
        <v>28980</v>
      </c>
      <c r="H96" s="2">
        <v>1380</v>
      </c>
      <c r="I96" s="2">
        <f t="shared" si="14"/>
        <v>31878.000000000004</v>
      </c>
      <c r="J96" s="220">
        <f t="shared" si="18"/>
        <v>1518.0000000000002</v>
      </c>
      <c r="L96" s="221">
        <f t="shared" si="15"/>
        <v>1745.7</v>
      </c>
      <c r="Q96" s="221">
        <v>1.15</v>
      </c>
    </row>
    <row r="97" spans="1:17" ht="15.75">
      <c r="A97" s="190"/>
      <c r="B97" s="3" t="s">
        <v>32</v>
      </c>
      <c r="C97" s="4" t="s">
        <v>24</v>
      </c>
      <c r="D97" s="1">
        <f t="shared" si="17"/>
        <v>36729</v>
      </c>
      <c r="E97" s="1">
        <f t="shared" si="16"/>
        <v>1749</v>
      </c>
      <c r="F97" s="2">
        <f t="shared" si="12"/>
        <v>39315</v>
      </c>
      <c r="G97" s="2">
        <f t="shared" si="13"/>
        <v>39228</v>
      </c>
      <c r="H97" s="2">
        <v>1868</v>
      </c>
      <c r="I97" s="2">
        <f t="shared" si="14"/>
        <v>43150.8</v>
      </c>
      <c r="J97" s="220">
        <f t="shared" si="18"/>
        <v>2054.8</v>
      </c>
      <c r="L97" s="221">
        <f t="shared" si="15"/>
        <v>2363.02</v>
      </c>
      <c r="Q97" s="221">
        <v>1.15</v>
      </c>
    </row>
    <row r="98" spans="1:17" ht="15.75">
      <c r="A98" s="190"/>
      <c r="B98" s="3" t="s">
        <v>33</v>
      </c>
      <c r="C98" s="4" t="s">
        <v>25</v>
      </c>
      <c r="D98" s="1">
        <f t="shared" si="17"/>
        <v>68859</v>
      </c>
      <c r="E98" s="1">
        <f t="shared" si="16"/>
        <v>3279</v>
      </c>
      <c r="F98" s="2">
        <f t="shared" si="12"/>
        <v>73052</v>
      </c>
      <c r="G98" s="2">
        <f t="shared" si="13"/>
        <v>72975</v>
      </c>
      <c r="H98" s="2">
        <v>3475</v>
      </c>
      <c r="I98" s="2">
        <f t="shared" si="14"/>
        <v>80272.50000000001</v>
      </c>
      <c r="J98" s="220">
        <f t="shared" si="18"/>
        <v>3822.5000000000005</v>
      </c>
      <c r="L98" s="221">
        <f t="shared" si="15"/>
        <v>4395.875</v>
      </c>
      <c r="Q98" s="221">
        <v>1.15</v>
      </c>
    </row>
    <row r="99" spans="1:17" ht="15.75">
      <c r="A99" s="190"/>
      <c r="B99" s="3" t="s">
        <v>31</v>
      </c>
      <c r="C99" s="4" t="s">
        <v>25</v>
      </c>
      <c r="D99" s="1">
        <f t="shared" si="17"/>
        <v>41496</v>
      </c>
      <c r="E99" s="1">
        <f t="shared" si="16"/>
        <v>1976</v>
      </c>
      <c r="F99" s="2">
        <f t="shared" si="12"/>
        <v>44321</v>
      </c>
      <c r="G99" s="2">
        <f t="shared" si="13"/>
        <v>44268</v>
      </c>
      <c r="H99" s="2">
        <v>2108</v>
      </c>
      <c r="I99" s="2">
        <f t="shared" si="14"/>
        <v>48694.8</v>
      </c>
      <c r="J99" s="220">
        <f t="shared" si="18"/>
        <v>2318.8</v>
      </c>
      <c r="L99" s="221">
        <f t="shared" si="15"/>
        <v>2666.62</v>
      </c>
      <c r="Q99" s="221">
        <v>1.15</v>
      </c>
    </row>
    <row r="100" spans="1:17" ht="15.75">
      <c r="A100" s="190"/>
      <c r="B100" s="3" t="s">
        <v>13</v>
      </c>
      <c r="C100" s="4" t="s">
        <v>14</v>
      </c>
      <c r="D100" s="1">
        <f t="shared" si="17"/>
        <v>23583</v>
      </c>
      <c r="E100" s="1">
        <f t="shared" si="16"/>
        <v>1123</v>
      </c>
      <c r="F100" s="2">
        <f t="shared" si="12"/>
        <v>25512</v>
      </c>
      <c r="G100" s="2">
        <f t="shared" si="13"/>
        <v>25439.4</v>
      </c>
      <c r="H100" s="2">
        <v>1211.4</v>
      </c>
      <c r="I100" s="2">
        <f t="shared" si="14"/>
        <v>27983.340000000004</v>
      </c>
      <c r="J100" s="220">
        <f t="shared" si="18"/>
        <v>1332.5400000000002</v>
      </c>
      <c r="L100" s="221">
        <f t="shared" si="15"/>
        <v>1532.421</v>
      </c>
      <c r="Q100" s="221">
        <v>1.15</v>
      </c>
    </row>
    <row r="101" spans="1:17" ht="15.75">
      <c r="A101" s="190"/>
      <c r="B101" s="3" t="s">
        <v>30</v>
      </c>
      <c r="C101" s="4" t="s">
        <v>14</v>
      </c>
      <c r="D101" s="1">
        <f t="shared" si="17"/>
        <v>33726</v>
      </c>
      <c r="E101" s="1">
        <f t="shared" si="16"/>
        <v>1606</v>
      </c>
      <c r="F101" s="2">
        <f t="shared" si="12"/>
        <v>36162</v>
      </c>
      <c r="G101" s="2">
        <f t="shared" si="13"/>
        <v>36078</v>
      </c>
      <c r="H101" s="2">
        <v>1718</v>
      </c>
      <c r="I101" s="2">
        <f t="shared" si="14"/>
        <v>39685.8</v>
      </c>
      <c r="J101" s="220">
        <f t="shared" si="18"/>
        <v>1889.8000000000002</v>
      </c>
      <c r="L101" s="221">
        <f t="shared" si="15"/>
        <v>2173.27</v>
      </c>
      <c r="Q101" s="221">
        <v>1.15</v>
      </c>
    </row>
    <row r="102" spans="1:17" ht="15.75">
      <c r="A102" s="190"/>
      <c r="B102" s="3" t="s">
        <v>34</v>
      </c>
      <c r="C102" s="4" t="s">
        <v>26</v>
      </c>
      <c r="D102" s="1">
        <f t="shared" si="17"/>
        <v>64680</v>
      </c>
      <c r="E102" s="1">
        <f t="shared" si="16"/>
        <v>3080</v>
      </c>
      <c r="F102" s="2">
        <f t="shared" si="12"/>
        <v>68664</v>
      </c>
      <c r="G102" s="2">
        <f t="shared" si="13"/>
        <v>68586</v>
      </c>
      <c r="H102" s="2">
        <v>3266</v>
      </c>
      <c r="I102" s="2">
        <f t="shared" si="14"/>
        <v>75444.6</v>
      </c>
      <c r="J102" s="220">
        <f t="shared" si="18"/>
        <v>3592.6000000000004</v>
      </c>
      <c r="L102" s="221">
        <f t="shared" si="15"/>
        <v>4131.49</v>
      </c>
      <c r="Q102" s="221">
        <v>1.15</v>
      </c>
    </row>
    <row r="103" spans="1:17" ht="15.75">
      <c r="A103" s="191"/>
      <c r="B103" s="3" t="s">
        <v>65</v>
      </c>
      <c r="C103" s="4" t="s">
        <v>26</v>
      </c>
      <c r="D103" s="1">
        <f t="shared" si="17"/>
        <v>38997</v>
      </c>
      <c r="E103" s="1">
        <f t="shared" si="16"/>
        <v>1857</v>
      </c>
      <c r="F103" s="2">
        <f t="shared" si="12"/>
        <v>41697</v>
      </c>
      <c r="G103" s="2">
        <f t="shared" si="13"/>
        <v>41622</v>
      </c>
      <c r="H103" s="2">
        <v>1982</v>
      </c>
      <c r="I103" s="2">
        <f t="shared" si="14"/>
        <v>45784.200000000004</v>
      </c>
      <c r="J103" s="220">
        <f t="shared" si="18"/>
        <v>2180.2000000000003</v>
      </c>
      <c r="L103" s="221">
        <f t="shared" si="15"/>
        <v>2507.23</v>
      </c>
      <c r="Q103" s="221">
        <v>1.15</v>
      </c>
    </row>
    <row r="104" spans="1:17" ht="15.75" customHeight="1">
      <c r="A104" s="13"/>
      <c r="B104" s="197" t="s">
        <v>28</v>
      </c>
      <c r="C104" s="217"/>
      <c r="D104" s="217"/>
      <c r="E104" s="217"/>
      <c r="F104" s="217"/>
      <c r="G104" s="217"/>
      <c r="H104" s="217"/>
      <c r="I104" s="217"/>
      <c r="J104" s="217"/>
      <c r="L104" s="221">
        <f t="shared" si="15"/>
        <v>0</v>
      </c>
      <c r="Q104" s="221">
        <v>1.15</v>
      </c>
    </row>
    <row r="105" spans="1:17" ht="15.75">
      <c r="A105" s="188" t="s">
        <v>28</v>
      </c>
      <c r="B105" s="3" t="s">
        <v>18</v>
      </c>
      <c r="C105" s="4" t="s">
        <v>7</v>
      </c>
      <c r="D105" s="1">
        <f t="shared" si="17"/>
        <v>14448</v>
      </c>
      <c r="E105" s="1">
        <f aca="true" t="shared" si="19" ref="E105:E118">ROUND(E59*0.9,0)</f>
        <v>688</v>
      </c>
      <c r="F105" s="2">
        <f t="shared" si="12"/>
        <v>15920</v>
      </c>
      <c r="G105" s="2">
        <f t="shared" si="13"/>
        <v>15834</v>
      </c>
      <c r="H105" s="2">
        <v>754</v>
      </c>
      <c r="I105" s="2">
        <f t="shared" si="14"/>
        <v>17417.4</v>
      </c>
      <c r="J105" s="220">
        <f>H105*1.1</f>
        <v>829.4000000000001</v>
      </c>
      <c r="L105" s="221">
        <f t="shared" si="15"/>
        <v>953.8100000000001</v>
      </c>
      <c r="Q105" s="221">
        <v>1.15</v>
      </c>
    </row>
    <row r="106" spans="1:17" ht="15.75">
      <c r="A106" s="188"/>
      <c r="B106" s="3" t="s">
        <v>19</v>
      </c>
      <c r="C106" s="4" t="s">
        <v>9</v>
      </c>
      <c r="D106" s="1">
        <f t="shared" si="17"/>
        <v>12201</v>
      </c>
      <c r="E106" s="1">
        <f t="shared" si="19"/>
        <v>581</v>
      </c>
      <c r="F106" s="2">
        <f t="shared" si="12"/>
        <v>13561</v>
      </c>
      <c r="G106" s="2">
        <f t="shared" si="13"/>
        <v>13482</v>
      </c>
      <c r="H106" s="2">
        <v>642</v>
      </c>
      <c r="I106" s="2">
        <f t="shared" si="14"/>
        <v>14830.2</v>
      </c>
      <c r="J106" s="220">
        <f aca="true" t="shared" si="20" ref="J106:J118">H106*1.1</f>
        <v>706.2</v>
      </c>
      <c r="L106" s="221">
        <f t="shared" si="15"/>
        <v>812.13</v>
      </c>
      <c r="Q106" s="221">
        <v>1.15</v>
      </c>
    </row>
    <row r="107" spans="1:17" ht="15.75">
      <c r="A107" s="188"/>
      <c r="B107" s="3" t="s">
        <v>20</v>
      </c>
      <c r="C107" s="4" t="s">
        <v>11</v>
      </c>
      <c r="D107" s="1">
        <f t="shared" si="17"/>
        <v>18123</v>
      </c>
      <c r="E107" s="1">
        <f t="shared" si="19"/>
        <v>863</v>
      </c>
      <c r="F107" s="2">
        <f t="shared" si="12"/>
        <v>19779</v>
      </c>
      <c r="G107" s="2">
        <f t="shared" si="13"/>
        <v>19719</v>
      </c>
      <c r="H107" s="2">
        <v>939</v>
      </c>
      <c r="I107" s="2">
        <f t="shared" si="14"/>
        <v>21690.9</v>
      </c>
      <c r="J107" s="220">
        <f t="shared" si="20"/>
        <v>1032.9</v>
      </c>
      <c r="L107" s="221">
        <f t="shared" si="15"/>
        <v>1187.835</v>
      </c>
      <c r="Q107" s="221">
        <v>1.15</v>
      </c>
    </row>
    <row r="108" spans="1:17" ht="15.75">
      <c r="A108" s="188"/>
      <c r="B108" s="3" t="s">
        <v>20</v>
      </c>
      <c r="C108" s="4" t="s">
        <v>12</v>
      </c>
      <c r="D108" s="1">
        <f t="shared" si="17"/>
        <v>17661</v>
      </c>
      <c r="E108" s="1">
        <f t="shared" si="19"/>
        <v>841</v>
      </c>
      <c r="F108" s="2">
        <f t="shared" si="12"/>
        <v>19294</v>
      </c>
      <c r="G108" s="2">
        <f t="shared" si="13"/>
        <v>19215</v>
      </c>
      <c r="H108" s="2">
        <v>915</v>
      </c>
      <c r="I108" s="2">
        <f t="shared" si="14"/>
        <v>21136.500000000004</v>
      </c>
      <c r="J108" s="220">
        <f t="shared" si="20"/>
        <v>1006.5000000000001</v>
      </c>
      <c r="L108" s="221">
        <f t="shared" si="15"/>
        <v>1157.4750000000001</v>
      </c>
      <c r="Q108" s="221">
        <v>1.15</v>
      </c>
    </row>
    <row r="109" spans="1:17" ht="15.75">
      <c r="A109" s="188"/>
      <c r="B109" s="3" t="s">
        <v>21</v>
      </c>
      <c r="C109" s="4" t="s">
        <v>22</v>
      </c>
      <c r="D109" s="1">
        <f t="shared" si="17"/>
        <v>19257</v>
      </c>
      <c r="E109" s="1">
        <f t="shared" si="19"/>
        <v>917</v>
      </c>
      <c r="F109" s="2">
        <f t="shared" si="12"/>
        <v>20970</v>
      </c>
      <c r="G109" s="2">
        <f t="shared" si="13"/>
        <v>20916</v>
      </c>
      <c r="H109" s="2">
        <v>996</v>
      </c>
      <c r="I109" s="2">
        <f t="shared" si="14"/>
        <v>23007.600000000002</v>
      </c>
      <c r="J109" s="220">
        <f t="shared" si="20"/>
        <v>1095.6000000000001</v>
      </c>
      <c r="L109" s="221">
        <f t="shared" si="15"/>
        <v>1259.94</v>
      </c>
      <c r="Q109" s="221">
        <v>1.15</v>
      </c>
    </row>
    <row r="110" spans="1:17" ht="15.75">
      <c r="A110" s="188"/>
      <c r="B110" s="3" t="s">
        <v>21</v>
      </c>
      <c r="C110" s="4" t="s">
        <v>23</v>
      </c>
      <c r="D110" s="1">
        <f t="shared" si="17"/>
        <v>20244</v>
      </c>
      <c r="E110" s="1">
        <f t="shared" si="19"/>
        <v>964</v>
      </c>
      <c r="F110" s="2">
        <f t="shared" si="12"/>
        <v>22006</v>
      </c>
      <c r="G110" s="2">
        <f t="shared" si="13"/>
        <v>21924</v>
      </c>
      <c r="H110" s="2">
        <v>1044</v>
      </c>
      <c r="I110" s="2">
        <f t="shared" si="14"/>
        <v>24116.4</v>
      </c>
      <c r="J110" s="220">
        <f t="shared" si="20"/>
        <v>1148.4</v>
      </c>
      <c r="L110" s="221">
        <f t="shared" si="15"/>
        <v>1320.66</v>
      </c>
      <c r="Q110" s="221">
        <v>1.15</v>
      </c>
    </row>
    <row r="111" spans="1:17" ht="15.75">
      <c r="A111" s="188"/>
      <c r="B111" s="3" t="s">
        <v>31</v>
      </c>
      <c r="C111" s="4" t="s">
        <v>24</v>
      </c>
      <c r="D111" s="1">
        <f t="shared" si="17"/>
        <v>24738</v>
      </c>
      <c r="E111" s="1">
        <f t="shared" si="19"/>
        <v>1178</v>
      </c>
      <c r="F111" s="2">
        <f t="shared" si="12"/>
        <v>26725</v>
      </c>
      <c r="G111" s="2">
        <f t="shared" si="13"/>
        <v>26649</v>
      </c>
      <c r="H111" s="2">
        <v>1269</v>
      </c>
      <c r="I111" s="2">
        <f t="shared" si="14"/>
        <v>29313.9</v>
      </c>
      <c r="J111" s="220">
        <f t="shared" si="20"/>
        <v>1395.9</v>
      </c>
      <c r="L111" s="221">
        <f t="shared" si="15"/>
        <v>1605.285</v>
      </c>
      <c r="Q111" s="221">
        <v>1.15</v>
      </c>
    </row>
    <row r="112" spans="1:17" ht="15.75">
      <c r="A112" s="188"/>
      <c r="B112" s="3" t="s">
        <v>32</v>
      </c>
      <c r="C112" s="4" t="s">
        <v>24</v>
      </c>
      <c r="D112" s="1">
        <f t="shared" si="17"/>
        <v>34503</v>
      </c>
      <c r="E112" s="1">
        <f t="shared" si="19"/>
        <v>1643</v>
      </c>
      <c r="F112" s="2">
        <f t="shared" si="12"/>
        <v>36978</v>
      </c>
      <c r="G112" s="2">
        <f t="shared" si="13"/>
        <v>36918</v>
      </c>
      <c r="H112" s="2">
        <v>1758</v>
      </c>
      <c r="I112" s="2">
        <f t="shared" si="14"/>
        <v>40609.8</v>
      </c>
      <c r="J112" s="220">
        <f t="shared" si="20"/>
        <v>1933.8000000000002</v>
      </c>
      <c r="L112" s="221">
        <f t="shared" si="15"/>
        <v>2223.87</v>
      </c>
      <c r="Q112" s="221">
        <v>1.15</v>
      </c>
    </row>
    <row r="113" spans="1:17" ht="15.75">
      <c r="A113" s="188"/>
      <c r="B113" s="3" t="s">
        <v>33</v>
      </c>
      <c r="C113" s="4" t="s">
        <v>25</v>
      </c>
      <c r="D113" s="1">
        <f t="shared" si="17"/>
        <v>66633</v>
      </c>
      <c r="E113" s="1">
        <f t="shared" si="19"/>
        <v>3173</v>
      </c>
      <c r="F113" s="2">
        <f t="shared" si="12"/>
        <v>70715</v>
      </c>
      <c r="G113" s="2">
        <f t="shared" si="13"/>
        <v>70644</v>
      </c>
      <c r="H113" s="2">
        <v>3364</v>
      </c>
      <c r="I113" s="2">
        <f t="shared" si="14"/>
        <v>77708.40000000001</v>
      </c>
      <c r="J113" s="220">
        <f t="shared" si="20"/>
        <v>3700.4</v>
      </c>
      <c r="L113" s="221">
        <f t="shared" si="15"/>
        <v>4255.46</v>
      </c>
      <c r="Q113" s="221">
        <v>1.15</v>
      </c>
    </row>
    <row r="114" spans="1:17" ht="15.75">
      <c r="A114" s="188"/>
      <c r="B114" s="3" t="s">
        <v>31</v>
      </c>
      <c r="C114" s="4" t="s">
        <v>25</v>
      </c>
      <c r="D114" s="1">
        <f t="shared" si="17"/>
        <v>39291</v>
      </c>
      <c r="E114" s="1">
        <f t="shared" si="19"/>
        <v>1871</v>
      </c>
      <c r="F114" s="2">
        <f t="shared" si="12"/>
        <v>42006</v>
      </c>
      <c r="G114" s="2">
        <f t="shared" si="13"/>
        <v>41937</v>
      </c>
      <c r="H114" s="2">
        <v>1997</v>
      </c>
      <c r="I114" s="2">
        <f t="shared" si="14"/>
        <v>46130.700000000004</v>
      </c>
      <c r="J114" s="220">
        <f t="shared" si="20"/>
        <v>2196.7000000000003</v>
      </c>
      <c r="L114" s="221">
        <f t="shared" si="15"/>
        <v>2526.205</v>
      </c>
      <c r="Q114" s="221">
        <v>1.15</v>
      </c>
    </row>
    <row r="115" spans="1:17" ht="15.75">
      <c r="A115" s="188"/>
      <c r="B115" s="3" t="s">
        <v>13</v>
      </c>
      <c r="C115" s="4" t="s">
        <v>14</v>
      </c>
      <c r="D115" s="1">
        <f t="shared" si="17"/>
        <v>21378</v>
      </c>
      <c r="E115" s="1">
        <f t="shared" si="19"/>
        <v>1018</v>
      </c>
      <c r="F115" s="2">
        <f t="shared" si="12"/>
        <v>23197</v>
      </c>
      <c r="G115" s="2">
        <f t="shared" si="13"/>
        <v>23121</v>
      </c>
      <c r="H115" s="2">
        <v>1101</v>
      </c>
      <c r="I115" s="2">
        <f t="shared" si="14"/>
        <v>25433.100000000002</v>
      </c>
      <c r="J115" s="220">
        <f t="shared" si="20"/>
        <v>1211.1000000000001</v>
      </c>
      <c r="L115" s="221">
        <f t="shared" si="15"/>
        <v>1392.765</v>
      </c>
      <c r="Q115" s="221">
        <v>1.15</v>
      </c>
    </row>
    <row r="116" spans="1:17" ht="15.75">
      <c r="A116" s="188"/>
      <c r="B116" s="3" t="s">
        <v>30</v>
      </c>
      <c r="C116" s="4" t="s">
        <v>14</v>
      </c>
      <c r="D116" s="1">
        <f t="shared" si="17"/>
        <v>31500</v>
      </c>
      <c r="E116" s="1">
        <f t="shared" si="19"/>
        <v>1500</v>
      </c>
      <c r="F116" s="2">
        <f t="shared" si="12"/>
        <v>33825</v>
      </c>
      <c r="G116" s="2">
        <f t="shared" si="13"/>
        <v>33747</v>
      </c>
      <c r="H116" s="2">
        <v>1607</v>
      </c>
      <c r="I116" s="2">
        <f t="shared" si="14"/>
        <v>37121.700000000004</v>
      </c>
      <c r="J116" s="220">
        <f t="shared" si="20"/>
        <v>1767.7</v>
      </c>
      <c r="L116" s="221">
        <f t="shared" si="15"/>
        <v>2032.8549999999998</v>
      </c>
      <c r="Q116" s="221">
        <v>1.15</v>
      </c>
    </row>
    <row r="117" spans="1:17" ht="15.75">
      <c r="A117" s="188"/>
      <c r="B117" s="3" t="s">
        <v>34</v>
      </c>
      <c r="C117" s="4" t="s">
        <v>26</v>
      </c>
      <c r="D117" s="1">
        <f t="shared" si="17"/>
        <v>62475</v>
      </c>
      <c r="E117" s="1">
        <f t="shared" si="19"/>
        <v>2975</v>
      </c>
      <c r="F117" s="2">
        <f t="shared" si="12"/>
        <v>66349</v>
      </c>
      <c r="G117" s="2">
        <f t="shared" si="13"/>
        <v>66255</v>
      </c>
      <c r="H117" s="2">
        <v>3155</v>
      </c>
      <c r="I117" s="2">
        <f t="shared" si="14"/>
        <v>72880.50000000001</v>
      </c>
      <c r="J117" s="220">
        <f t="shared" si="20"/>
        <v>3470.5000000000005</v>
      </c>
      <c r="L117" s="221">
        <f t="shared" si="15"/>
        <v>3991.0750000000003</v>
      </c>
      <c r="Q117" s="221">
        <v>1.15</v>
      </c>
    </row>
    <row r="118" spans="1:17" ht="14.25" customHeight="1">
      <c r="A118" s="188"/>
      <c r="B118" s="3" t="s">
        <v>65</v>
      </c>
      <c r="C118" s="4" t="s">
        <v>26</v>
      </c>
      <c r="D118" s="1">
        <f t="shared" si="17"/>
        <v>36771</v>
      </c>
      <c r="E118" s="1">
        <f t="shared" si="19"/>
        <v>1751</v>
      </c>
      <c r="F118" s="2">
        <f t="shared" si="12"/>
        <v>39360</v>
      </c>
      <c r="G118" s="2">
        <f t="shared" si="13"/>
        <v>39291</v>
      </c>
      <c r="H118" s="2">
        <v>1871</v>
      </c>
      <c r="I118" s="2">
        <f t="shared" si="14"/>
        <v>43220.100000000006</v>
      </c>
      <c r="J118" s="220">
        <f t="shared" si="20"/>
        <v>2058.1000000000004</v>
      </c>
      <c r="L118" s="221">
        <f t="shared" si="15"/>
        <v>2366.815</v>
      </c>
      <c r="Q118" s="221">
        <v>1.15</v>
      </c>
    </row>
    <row r="119" spans="1:17" ht="15.75" hidden="1">
      <c r="A119" s="22"/>
      <c r="B119" s="23"/>
      <c r="C119" s="24"/>
      <c r="D119" s="25"/>
      <c r="E119" s="25"/>
      <c r="F119" s="26"/>
      <c r="G119" s="26"/>
      <c r="H119" s="26"/>
      <c r="I119" s="26"/>
      <c r="J119" s="26"/>
      <c r="L119" s="221">
        <f t="shared" si="15"/>
        <v>0</v>
      </c>
      <c r="Q119" s="221">
        <v>1.15</v>
      </c>
    </row>
    <row r="120" spans="1:17" ht="15.75" hidden="1">
      <c r="A120" s="22"/>
      <c r="B120" s="23"/>
      <c r="C120" s="24"/>
      <c r="D120" s="25"/>
      <c r="E120" s="25"/>
      <c r="F120" s="26"/>
      <c r="G120" s="26"/>
      <c r="H120" s="26"/>
      <c r="I120" s="26"/>
      <c r="J120" s="26"/>
      <c r="L120" s="221">
        <f t="shared" si="15"/>
        <v>0</v>
      </c>
      <c r="Q120" s="221">
        <v>1.15</v>
      </c>
    </row>
    <row r="121" spans="1:17" ht="18.75" hidden="1">
      <c r="A121" s="22"/>
      <c r="B121" s="16" t="s">
        <v>42</v>
      </c>
      <c r="C121" s="18"/>
      <c r="D121" s="18"/>
      <c r="E121" s="18"/>
      <c r="F121" s="18"/>
      <c r="G121" s="18" t="s">
        <v>43</v>
      </c>
      <c r="H121" s="15"/>
      <c r="I121" s="26"/>
      <c r="J121" s="26"/>
      <c r="L121" s="221">
        <f t="shared" si="15"/>
        <v>0</v>
      </c>
      <c r="Q121" s="221">
        <v>1.15</v>
      </c>
    </row>
    <row r="122" spans="1:17" ht="18.75" hidden="1">
      <c r="A122" s="17"/>
      <c r="B122" s="197" t="s">
        <v>0</v>
      </c>
      <c r="C122" s="212" t="s">
        <v>1</v>
      </c>
      <c r="D122" s="27"/>
      <c r="E122" s="27"/>
      <c r="F122" s="27"/>
      <c r="G122" s="211" t="s">
        <v>36</v>
      </c>
      <c r="H122" s="211"/>
      <c r="I122" s="211" t="s">
        <v>37</v>
      </c>
      <c r="J122" s="211"/>
      <c r="L122" s="221">
        <f t="shared" si="15"/>
        <v>0</v>
      </c>
      <c r="Q122" s="221">
        <v>1.15</v>
      </c>
    </row>
    <row r="123" spans="2:17" ht="10.5" customHeight="1" hidden="1">
      <c r="B123" s="197"/>
      <c r="C123" s="213"/>
      <c r="D123" s="5" t="s">
        <v>2</v>
      </c>
      <c r="E123" s="5" t="s">
        <v>3</v>
      </c>
      <c r="F123" s="5" t="s">
        <v>40</v>
      </c>
      <c r="G123" s="5" t="s">
        <v>2</v>
      </c>
      <c r="H123" s="5" t="s">
        <v>3</v>
      </c>
      <c r="I123" s="5" t="s">
        <v>2</v>
      </c>
      <c r="J123" s="219" t="s">
        <v>3</v>
      </c>
      <c r="L123" s="221" t="e">
        <f t="shared" si="15"/>
        <v>#VALUE!</v>
      </c>
      <c r="Q123" s="221">
        <v>1.15</v>
      </c>
    </row>
    <row r="124" spans="2:17" ht="17.25" customHeight="1">
      <c r="B124" s="197" t="s">
        <v>68</v>
      </c>
      <c r="C124" s="217"/>
      <c r="D124" s="217"/>
      <c r="E124" s="217"/>
      <c r="F124" s="217"/>
      <c r="G124" s="217"/>
      <c r="H124" s="217"/>
      <c r="I124" s="217"/>
      <c r="J124" s="217"/>
      <c r="L124" s="221">
        <f t="shared" si="15"/>
        <v>0</v>
      </c>
      <c r="Q124" s="221">
        <v>1.15</v>
      </c>
    </row>
    <row r="125" spans="1:17" ht="15.75">
      <c r="A125" s="195" t="s">
        <v>44</v>
      </c>
      <c r="B125" s="3" t="s">
        <v>18</v>
      </c>
      <c r="C125" s="4" t="s">
        <v>7</v>
      </c>
      <c r="D125" s="1">
        <v>20580</v>
      </c>
      <c r="E125" s="1">
        <v>980</v>
      </c>
      <c r="F125" s="2">
        <f>ROUND(D125*1.05+750,0)</f>
        <v>22359</v>
      </c>
      <c r="G125" s="2">
        <f>H125*21</f>
        <v>13629</v>
      </c>
      <c r="H125" s="2">
        <f>H29-416</f>
        <v>649</v>
      </c>
      <c r="I125" s="2">
        <f aca="true" t="shared" si="21" ref="I125:I138">J125*21</f>
        <v>14976.900000000005</v>
      </c>
      <c r="J125" s="220">
        <f>J29-458</f>
        <v>713.1857142857145</v>
      </c>
      <c r="L125" s="221">
        <f t="shared" si="15"/>
        <v>820.1635714285717</v>
      </c>
      <c r="Q125" s="221">
        <v>1.15</v>
      </c>
    </row>
    <row r="126" spans="1:17" ht="15.75">
      <c r="A126" s="196"/>
      <c r="B126" s="3" t="s">
        <v>19</v>
      </c>
      <c r="C126" s="4" t="s">
        <v>9</v>
      </c>
      <c r="D126" s="1">
        <v>18081</v>
      </c>
      <c r="E126" s="1">
        <v>861</v>
      </c>
      <c r="F126" s="2">
        <f aca="true" t="shared" si="22" ref="F126:F138">ROUND(D126*1.05+750,0)</f>
        <v>19735</v>
      </c>
      <c r="G126" s="2">
        <f aca="true" t="shared" si="23" ref="G126:G138">H126*21</f>
        <v>11004</v>
      </c>
      <c r="H126" s="2">
        <f aca="true" t="shared" si="24" ref="H126:H138">H30-416</f>
        <v>524</v>
      </c>
      <c r="I126" s="2">
        <f t="shared" si="21"/>
        <v>12090.555000000002</v>
      </c>
      <c r="J126" s="220">
        <f aca="true" t="shared" si="25" ref="J126:J138">J30-458</f>
        <v>575.7407142857144</v>
      </c>
      <c r="L126" s="221">
        <f t="shared" si="15"/>
        <v>662.1018214285715</v>
      </c>
      <c r="Q126" s="221">
        <v>1.15</v>
      </c>
    </row>
    <row r="127" spans="1:17" ht="15.75">
      <c r="A127" s="196"/>
      <c r="B127" s="3" t="s">
        <v>20</v>
      </c>
      <c r="C127" s="4" t="s">
        <v>11</v>
      </c>
      <c r="D127" s="1">
        <v>24675</v>
      </c>
      <c r="E127" s="1">
        <v>1175</v>
      </c>
      <c r="F127" s="2">
        <f t="shared" si="22"/>
        <v>26659</v>
      </c>
      <c r="G127" s="2">
        <f t="shared" si="23"/>
        <v>17913</v>
      </c>
      <c r="H127" s="2">
        <f t="shared" si="24"/>
        <v>853</v>
      </c>
      <c r="I127" s="2">
        <f t="shared" si="21"/>
        <v>19706.625000000004</v>
      </c>
      <c r="J127" s="220">
        <f t="shared" si="25"/>
        <v>938.4107142857144</v>
      </c>
      <c r="L127" s="221">
        <f t="shared" si="15"/>
        <v>1079.1723214285714</v>
      </c>
      <c r="Q127" s="221">
        <v>1.15</v>
      </c>
    </row>
    <row r="128" spans="1:17" ht="15.75">
      <c r="A128" s="196"/>
      <c r="B128" s="3" t="s">
        <v>20</v>
      </c>
      <c r="C128" s="4" t="s">
        <v>12</v>
      </c>
      <c r="D128" s="1">
        <v>24150</v>
      </c>
      <c r="E128" s="1">
        <v>1150</v>
      </c>
      <c r="F128" s="2">
        <f t="shared" si="22"/>
        <v>26108</v>
      </c>
      <c r="G128" s="2">
        <f t="shared" si="23"/>
        <v>17367</v>
      </c>
      <c r="H128" s="2">
        <f t="shared" si="24"/>
        <v>827</v>
      </c>
      <c r="I128" s="2">
        <f t="shared" si="21"/>
        <v>19100.250000000004</v>
      </c>
      <c r="J128" s="220">
        <f t="shared" si="25"/>
        <v>909.5357142857144</v>
      </c>
      <c r="L128" s="221">
        <f t="shared" si="15"/>
        <v>1045.9660714285715</v>
      </c>
      <c r="Q128" s="221">
        <v>1.15</v>
      </c>
    </row>
    <row r="129" spans="1:17" ht="15.75">
      <c r="A129" s="196"/>
      <c r="B129" s="3" t="s">
        <v>21</v>
      </c>
      <c r="C129" s="4" t="s">
        <v>22</v>
      </c>
      <c r="D129" s="1">
        <v>25935</v>
      </c>
      <c r="E129" s="1">
        <v>1235</v>
      </c>
      <c r="F129" s="2">
        <f t="shared" si="22"/>
        <v>27982</v>
      </c>
      <c r="G129" s="2">
        <f t="shared" si="23"/>
        <v>19236</v>
      </c>
      <c r="H129" s="2">
        <f t="shared" si="24"/>
        <v>916</v>
      </c>
      <c r="I129" s="2">
        <f t="shared" si="21"/>
        <v>21161.925000000003</v>
      </c>
      <c r="J129" s="220">
        <f t="shared" si="25"/>
        <v>1007.7107142857144</v>
      </c>
      <c r="L129" s="221">
        <f t="shared" si="15"/>
        <v>1158.8673214285716</v>
      </c>
      <c r="Q129" s="221">
        <v>1.15</v>
      </c>
    </row>
    <row r="130" spans="1:17" ht="15.75">
      <c r="A130" s="196"/>
      <c r="B130" s="3" t="s">
        <v>21</v>
      </c>
      <c r="C130" s="4" t="s">
        <v>23</v>
      </c>
      <c r="D130" s="1">
        <v>27027</v>
      </c>
      <c r="E130" s="1">
        <v>1287</v>
      </c>
      <c r="F130" s="2">
        <f t="shared" si="22"/>
        <v>29128</v>
      </c>
      <c r="G130" s="2">
        <f t="shared" si="23"/>
        <v>20391</v>
      </c>
      <c r="H130" s="2">
        <f t="shared" si="24"/>
        <v>971</v>
      </c>
      <c r="I130" s="2">
        <f t="shared" si="21"/>
        <v>22423.185000000005</v>
      </c>
      <c r="J130" s="220">
        <f t="shared" si="25"/>
        <v>1067.7707142857146</v>
      </c>
      <c r="L130" s="221">
        <f t="shared" si="15"/>
        <v>1227.9363214285718</v>
      </c>
      <c r="Q130" s="221">
        <v>1.15</v>
      </c>
    </row>
    <row r="131" spans="1:17" ht="15.75">
      <c r="A131" s="196"/>
      <c r="B131" s="3" t="s">
        <v>31</v>
      </c>
      <c r="C131" s="4" t="s">
        <v>24</v>
      </c>
      <c r="D131" s="1">
        <v>32025</v>
      </c>
      <c r="E131" s="1">
        <v>1525</v>
      </c>
      <c r="F131" s="2">
        <f t="shared" si="22"/>
        <v>34376</v>
      </c>
      <c r="G131" s="2">
        <f t="shared" si="23"/>
        <v>25641</v>
      </c>
      <c r="H131" s="2">
        <f t="shared" si="24"/>
        <v>1221</v>
      </c>
      <c r="I131" s="2">
        <f t="shared" si="21"/>
        <v>28195.875000000004</v>
      </c>
      <c r="J131" s="220">
        <f t="shared" si="25"/>
        <v>1342.6607142857144</v>
      </c>
      <c r="L131" s="221">
        <f t="shared" si="15"/>
        <v>1544.0598214285715</v>
      </c>
      <c r="Q131" s="221">
        <v>1.15</v>
      </c>
    </row>
    <row r="132" spans="1:17" ht="15.75">
      <c r="A132" s="196"/>
      <c r="B132" s="3" t="s">
        <v>32</v>
      </c>
      <c r="C132" s="4" t="s">
        <v>24</v>
      </c>
      <c r="D132" s="1">
        <v>42882</v>
      </c>
      <c r="E132" s="1">
        <v>2042</v>
      </c>
      <c r="F132" s="2">
        <f t="shared" si="22"/>
        <v>45776</v>
      </c>
      <c r="G132" s="2">
        <f t="shared" si="23"/>
        <v>37044</v>
      </c>
      <c r="H132" s="2">
        <f t="shared" si="24"/>
        <v>1764</v>
      </c>
      <c r="I132" s="2">
        <f t="shared" si="21"/>
        <v>40735.71000000001</v>
      </c>
      <c r="J132" s="220">
        <f t="shared" si="25"/>
        <v>1939.7957142857144</v>
      </c>
      <c r="L132" s="221">
        <f t="shared" si="15"/>
        <v>2230.7650714285714</v>
      </c>
      <c r="Q132" s="221">
        <v>1.15</v>
      </c>
    </row>
    <row r="133" spans="1:17" ht="15.75">
      <c r="A133" s="196"/>
      <c r="B133" s="3" t="s">
        <v>33</v>
      </c>
      <c r="C133" s="4" t="s">
        <v>25</v>
      </c>
      <c r="D133" s="1">
        <v>78582</v>
      </c>
      <c r="E133" s="1">
        <v>3742</v>
      </c>
      <c r="F133" s="2">
        <f t="shared" si="22"/>
        <v>83261</v>
      </c>
      <c r="G133" s="2">
        <f t="shared" si="23"/>
        <v>74529</v>
      </c>
      <c r="H133" s="2">
        <f t="shared" si="24"/>
        <v>3549</v>
      </c>
      <c r="I133" s="2">
        <f t="shared" si="21"/>
        <v>81969.21</v>
      </c>
      <c r="J133" s="220">
        <f t="shared" si="25"/>
        <v>3903.295714285715</v>
      </c>
      <c r="L133" s="221">
        <f t="shared" si="15"/>
        <v>4488.7900714285715</v>
      </c>
      <c r="Q133" s="221">
        <v>1.15</v>
      </c>
    </row>
    <row r="134" spans="1:17" ht="15.75">
      <c r="A134" s="196"/>
      <c r="B134" s="3" t="s">
        <v>31</v>
      </c>
      <c r="C134" s="4" t="s">
        <v>25</v>
      </c>
      <c r="D134" s="1">
        <v>48195</v>
      </c>
      <c r="E134" s="1">
        <v>2295</v>
      </c>
      <c r="F134" s="2">
        <f t="shared" si="22"/>
        <v>51355</v>
      </c>
      <c r="G134" s="2">
        <f t="shared" si="23"/>
        <v>42609</v>
      </c>
      <c r="H134" s="2">
        <f t="shared" si="24"/>
        <v>2029</v>
      </c>
      <c r="I134" s="2">
        <f t="shared" si="21"/>
        <v>46872.225000000006</v>
      </c>
      <c r="J134" s="220">
        <f t="shared" si="25"/>
        <v>2232.0107142857146</v>
      </c>
      <c r="L134" s="221">
        <f t="shared" si="15"/>
        <v>2566.8123214285715</v>
      </c>
      <c r="Q134" s="221">
        <v>1.15</v>
      </c>
    </row>
    <row r="135" spans="1:17" ht="15.75">
      <c r="A135" s="196"/>
      <c r="B135" s="3" t="s">
        <v>13</v>
      </c>
      <c r="C135" s="4" t="s">
        <v>14</v>
      </c>
      <c r="D135" s="1">
        <v>28287</v>
      </c>
      <c r="E135" s="1">
        <v>1347</v>
      </c>
      <c r="F135" s="2">
        <f t="shared" si="22"/>
        <v>30451</v>
      </c>
      <c r="G135" s="2">
        <f t="shared" si="23"/>
        <v>21714</v>
      </c>
      <c r="H135" s="2">
        <f t="shared" si="24"/>
        <v>1034</v>
      </c>
      <c r="I135" s="2">
        <f t="shared" si="21"/>
        <v>23878.485000000004</v>
      </c>
      <c r="J135" s="220">
        <f t="shared" si="25"/>
        <v>1137.0707142857145</v>
      </c>
      <c r="L135" s="221">
        <f t="shared" si="15"/>
        <v>1307.6313214285717</v>
      </c>
      <c r="Q135" s="221">
        <v>1.15</v>
      </c>
    </row>
    <row r="136" spans="1:17" ht="15.75">
      <c r="A136" s="196"/>
      <c r="B136" s="3" t="s">
        <v>30</v>
      </c>
      <c r="C136" s="4" t="s">
        <v>14</v>
      </c>
      <c r="D136" s="1">
        <v>39543</v>
      </c>
      <c r="E136" s="1">
        <v>1883</v>
      </c>
      <c r="F136" s="2">
        <f t="shared" si="22"/>
        <v>42270</v>
      </c>
      <c r="G136" s="2">
        <f t="shared" si="23"/>
        <v>33537</v>
      </c>
      <c r="H136" s="2">
        <f t="shared" si="24"/>
        <v>1597</v>
      </c>
      <c r="I136" s="2">
        <f t="shared" si="21"/>
        <v>36879.165</v>
      </c>
      <c r="J136" s="220">
        <f t="shared" si="25"/>
        <v>1756.1507142857145</v>
      </c>
      <c r="L136" s="221">
        <f t="shared" si="15"/>
        <v>2019.5733214285715</v>
      </c>
      <c r="Q136" s="221">
        <v>1.15</v>
      </c>
    </row>
    <row r="137" spans="1:17" ht="15.75">
      <c r="A137" s="196"/>
      <c r="B137" s="3" t="s">
        <v>34</v>
      </c>
      <c r="C137" s="4" t="s">
        <v>26</v>
      </c>
      <c r="D137" s="1">
        <v>73941</v>
      </c>
      <c r="E137" s="1">
        <v>3521</v>
      </c>
      <c r="F137" s="2">
        <f t="shared" si="22"/>
        <v>78388</v>
      </c>
      <c r="G137" s="2">
        <f t="shared" si="23"/>
        <v>69657</v>
      </c>
      <c r="H137" s="2">
        <f t="shared" si="24"/>
        <v>3317</v>
      </c>
      <c r="I137" s="2">
        <f t="shared" si="21"/>
        <v>76608.85500000001</v>
      </c>
      <c r="J137" s="220">
        <f t="shared" si="25"/>
        <v>3648.040714285715</v>
      </c>
      <c r="L137" s="221">
        <f t="shared" si="15"/>
        <v>4195.246821428572</v>
      </c>
      <c r="Q137" s="221">
        <v>1.15</v>
      </c>
    </row>
    <row r="138" spans="1:17" ht="15.75">
      <c r="A138" s="196"/>
      <c r="B138" s="3" t="s">
        <v>65</v>
      </c>
      <c r="C138" s="4" t="s">
        <v>26</v>
      </c>
      <c r="D138" s="1">
        <v>45402</v>
      </c>
      <c r="E138" s="1">
        <v>2162</v>
      </c>
      <c r="F138" s="2">
        <f t="shared" si="22"/>
        <v>48422</v>
      </c>
      <c r="G138" s="2">
        <f t="shared" si="23"/>
        <v>39690</v>
      </c>
      <c r="H138" s="2">
        <f t="shared" si="24"/>
        <v>1890</v>
      </c>
      <c r="I138" s="2">
        <f t="shared" si="21"/>
        <v>43646.31</v>
      </c>
      <c r="J138" s="220">
        <f t="shared" si="25"/>
        <v>2078.3957142857143</v>
      </c>
      <c r="L138" s="221">
        <f t="shared" si="15"/>
        <v>2390.1550714285713</v>
      </c>
      <c r="Q138" s="221">
        <v>1.15</v>
      </c>
    </row>
    <row r="139" spans="1:17" ht="12.75">
      <c r="A139" s="179" t="s">
        <v>41</v>
      </c>
      <c r="B139" s="180"/>
      <c r="C139" s="180"/>
      <c r="D139" s="180"/>
      <c r="E139" s="180"/>
      <c r="F139" s="180"/>
      <c r="G139" s="180"/>
      <c r="H139" s="180"/>
      <c r="I139" s="180"/>
      <c r="J139" s="180"/>
      <c r="L139" s="221">
        <f t="shared" si="15"/>
        <v>0</v>
      </c>
      <c r="Q139" s="221">
        <v>1.15</v>
      </c>
    </row>
    <row r="140" spans="1:17" ht="15.75">
      <c r="A140" s="181" t="s">
        <v>45</v>
      </c>
      <c r="B140" s="3" t="s">
        <v>18</v>
      </c>
      <c r="C140" s="4" t="s">
        <v>7</v>
      </c>
      <c r="D140" s="1">
        <f>E140*21</f>
        <v>18291</v>
      </c>
      <c r="E140" s="1">
        <f>ROUND(E92*0.9,0)</f>
        <v>871</v>
      </c>
      <c r="F140" s="2">
        <f>ROUND(D140*1.05+750,0)</f>
        <v>19956</v>
      </c>
      <c r="G140" s="2">
        <f>H140*21</f>
        <v>12264</v>
      </c>
      <c r="H140" s="2">
        <v>584</v>
      </c>
      <c r="I140" s="2">
        <f>J140*21</f>
        <v>13490.400000000001</v>
      </c>
      <c r="J140" s="220">
        <f>H140*1.1</f>
        <v>642.4000000000001</v>
      </c>
      <c r="L140" s="221">
        <f t="shared" si="15"/>
        <v>738.76</v>
      </c>
      <c r="Q140" s="221">
        <v>1.15</v>
      </c>
    </row>
    <row r="141" spans="1:17" ht="15.75">
      <c r="A141" s="182"/>
      <c r="B141" s="3" t="s">
        <v>19</v>
      </c>
      <c r="C141" s="4" t="s">
        <v>9</v>
      </c>
      <c r="D141" s="1">
        <f aca="true" t="shared" si="26" ref="D141:D153">E141*21</f>
        <v>17871</v>
      </c>
      <c r="E141" s="1">
        <f aca="true" t="shared" si="27" ref="E141:E153">ROUND(E93*0.9,0)</f>
        <v>851</v>
      </c>
      <c r="F141" s="2">
        <f aca="true" t="shared" si="28" ref="F141:F153">ROUND(D141*1.05+750,0)</f>
        <v>19515</v>
      </c>
      <c r="G141" s="2">
        <f aca="true" t="shared" si="29" ref="G141:G153">H141*21</f>
        <v>9912</v>
      </c>
      <c r="H141" s="2">
        <v>472</v>
      </c>
      <c r="I141" s="2">
        <f aca="true" t="shared" si="30" ref="I141:I153">J141*21</f>
        <v>10903.2</v>
      </c>
      <c r="J141" s="220">
        <f aca="true" t="shared" si="31" ref="J141:J153">H141*1.1</f>
        <v>519.2</v>
      </c>
      <c r="L141" s="221">
        <f t="shared" si="15"/>
        <v>597.08</v>
      </c>
      <c r="Q141" s="221">
        <v>1.15</v>
      </c>
    </row>
    <row r="142" spans="1:17" ht="15.75">
      <c r="A142" s="182"/>
      <c r="B142" s="3" t="s">
        <v>20</v>
      </c>
      <c r="C142" s="4" t="s">
        <v>11</v>
      </c>
      <c r="D142" s="1">
        <f t="shared" si="26"/>
        <v>19320</v>
      </c>
      <c r="E142" s="1">
        <f t="shared" si="27"/>
        <v>920</v>
      </c>
      <c r="F142" s="2">
        <f t="shared" si="28"/>
        <v>21036</v>
      </c>
      <c r="G142" s="2">
        <f t="shared" si="29"/>
        <v>16128</v>
      </c>
      <c r="H142" s="2">
        <v>768</v>
      </c>
      <c r="I142" s="2">
        <f t="shared" si="30"/>
        <v>17740.800000000003</v>
      </c>
      <c r="J142" s="220">
        <f t="shared" si="31"/>
        <v>844.8000000000001</v>
      </c>
      <c r="L142" s="221">
        <f t="shared" si="15"/>
        <v>971.52</v>
      </c>
      <c r="Q142" s="221">
        <v>1.15</v>
      </c>
    </row>
    <row r="143" spans="1:17" ht="15.75">
      <c r="A143" s="182"/>
      <c r="B143" s="3" t="s">
        <v>20</v>
      </c>
      <c r="C143" s="4" t="s">
        <v>12</v>
      </c>
      <c r="D143" s="1">
        <f t="shared" si="26"/>
        <v>20202</v>
      </c>
      <c r="E143" s="1">
        <f t="shared" si="27"/>
        <v>962</v>
      </c>
      <c r="F143" s="2">
        <f t="shared" si="28"/>
        <v>21962</v>
      </c>
      <c r="G143" s="2">
        <f t="shared" si="29"/>
        <v>15624</v>
      </c>
      <c r="H143" s="2">
        <v>744</v>
      </c>
      <c r="I143" s="2">
        <f t="shared" si="30"/>
        <v>17186.4</v>
      </c>
      <c r="J143" s="220">
        <f t="shared" si="31"/>
        <v>818.4000000000001</v>
      </c>
      <c r="L143" s="221">
        <f t="shared" si="15"/>
        <v>941.1600000000001</v>
      </c>
      <c r="Q143" s="221">
        <v>1.15</v>
      </c>
    </row>
    <row r="144" spans="1:17" ht="15.75">
      <c r="A144" s="182"/>
      <c r="B144" s="3" t="s">
        <v>21</v>
      </c>
      <c r="C144" s="4" t="s">
        <v>22</v>
      </c>
      <c r="D144" s="1">
        <f t="shared" si="26"/>
        <v>24255</v>
      </c>
      <c r="E144" s="1">
        <f t="shared" si="27"/>
        <v>1155</v>
      </c>
      <c r="F144" s="2">
        <f t="shared" si="28"/>
        <v>26218</v>
      </c>
      <c r="G144" s="2">
        <f t="shared" si="29"/>
        <v>17304</v>
      </c>
      <c r="H144" s="2">
        <v>824</v>
      </c>
      <c r="I144" s="2">
        <f t="shared" si="30"/>
        <v>19034.4</v>
      </c>
      <c r="J144" s="220">
        <f t="shared" si="31"/>
        <v>906.4000000000001</v>
      </c>
      <c r="L144" s="221">
        <f t="shared" si="15"/>
        <v>1042.3600000000001</v>
      </c>
      <c r="Q144" s="221">
        <v>1.15</v>
      </c>
    </row>
    <row r="145" spans="1:17" ht="15.75" customHeight="1">
      <c r="A145" s="182"/>
      <c r="B145" s="3" t="s">
        <v>21</v>
      </c>
      <c r="C145" s="4" t="s">
        <v>23</v>
      </c>
      <c r="D145" s="1">
        <f t="shared" si="26"/>
        <v>33054</v>
      </c>
      <c r="E145" s="1">
        <f t="shared" si="27"/>
        <v>1574</v>
      </c>
      <c r="F145" s="2">
        <f t="shared" si="28"/>
        <v>35457</v>
      </c>
      <c r="G145" s="2">
        <f t="shared" si="29"/>
        <v>18354</v>
      </c>
      <c r="H145" s="2">
        <v>874</v>
      </c>
      <c r="I145" s="2">
        <f t="shared" si="30"/>
        <v>20189.4</v>
      </c>
      <c r="J145" s="220">
        <f t="shared" si="31"/>
        <v>961.4000000000001</v>
      </c>
      <c r="L145" s="221">
        <f t="shared" si="15"/>
        <v>1105.6100000000001</v>
      </c>
      <c r="Q145" s="221">
        <v>1.15</v>
      </c>
    </row>
    <row r="146" spans="1:17" ht="15.75">
      <c r="A146" s="182"/>
      <c r="B146" s="3" t="s">
        <v>31</v>
      </c>
      <c r="C146" s="4" t="s">
        <v>24</v>
      </c>
      <c r="D146" s="1">
        <f t="shared" si="26"/>
        <v>61971</v>
      </c>
      <c r="E146" s="1">
        <f t="shared" si="27"/>
        <v>2951</v>
      </c>
      <c r="F146" s="2">
        <f t="shared" si="28"/>
        <v>65820</v>
      </c>
      <c r="G146" s="2">
        <f t="shared" si="29"/>
        <v>23079</v>
      </c>
      <c r="H146" s="2">
        <v>1099</v>
      </c>
      <c r="I146" s="2">
        <f t="shared" si="30"/>
        <v>25386.9</v>
      </c>
      <c r="J146" s="220">
        <f t="shared" si="31"/>
        <v>1208.9</v>
      </c>
      <c r="L146" s="221">
        <f t="shared" si="15"/>
        <v>1390.235</v>
      </c>
      <c r="Q146" s="221">
        <v>1.15</v>
      </c>
    </row>
    <row r="147" spans="1:17" ht="15.75">
      <c r="A147" s="182"/>
      <c r="B147" s="3" t="s">
        <v>32</v>
      </c>
      <c r="C147" s="4" t="s">
        <v>24</v>
      </c>
      <c r="D147" s="1">
        <f t="shared" si="26"/>
        <v>37338</v>
      </c>
      <c r="E147" s="1">
        <f t="shared" si="27"/>
        <v>1778</v>
      </c>
      <c r="F147" s="2">
        <f t="shared" si="28"/>
        <v>39955</v>
      </c>
      <c r="G147" s="2">
        <f t="shared" si="29"/>
        <v>33348</v>
      </c>
      <c r="H147" s="2">
        <v>1588</v>
      </c>
      <c r="I147" s="2">
        <f t="shared" si="30"/>
        <v>36682.8</v>
      </c>
      <c r="J147" s="220">
        <f t="shared" si="31"/>
        <v>1746.8000000000002</v>
      </c>
      <c r="L147" s="221">
        <f t="shared" si="15"/>
        <v>2008.8200000000002</v>
      </c>
      <c r="Q147" s="221">
        <v>1.15</v>
      </c>
    </row>
    <row r="148" spans="1:17" ht="15.75">
      <c r="A148" s="182"/>
      <c r="B148" s="3" t="s">
        <v>33</v>
      </c>
      <c r="C148" s="4" t="s">
        <v>25</v>
      </c>
      <c r="D148" s="1">
        <f t="shared" si="26"/>
        <v>21231</v>
      </c>
      <c r="E148" s="1">
        <f t="shared" si="27"/>
        <v>1011</v>
      </c>
      <c r="F148" s="2">
        <f t="shared" si="28"/>
        <v>23043</v>
      </c>
      <c r="G148" s="2">
        <f t="shared" si="29"/>
        <v>67074</v>
      </c>
      <c r="H148" s="2">
        <v>3194</v>
      </c>
      <c r="I148" s="2">
        <f t="shared" si="30"/>
        <v>73781.40000000001</v>
      </c>
      <c r="J148" s="220">
        <f t="shared" si="31"/>
        <v>3513.4</v>
      </c>
      <c r="L148" s="221">
        <f t="shared" si="15"/>
        <v>4040.41</v>
      </c>
      <c r="Q148" s="221">
        <v>1.15</v>
      </c>
    </row>
    <row r="149" spans="1:17" ht="15.75">
      <c r="A149" s="182"/>
      <c r="B149" s="3" t="s">
        <v>31</v>
      </c>
      <c r="C149" s="4" t="s">
        <v>25</v>
      </c>
      <c r="D149" s="1">
        <f t="shared" si="26"/>
        <v>30345</v>
      </c>
      <c r="E149" s="1">
        <f t="shared" si="27"/>
        <v>1445</v>
      </c>
      <c r="F149" s="2">
        <f t="shared" si="28"/>
        <v>32612</v>
      </c>
      <c r="G149" s="2">
        <f t="shared" si="29"/>
        <v>38346</v>
      </c>
      <c r="H149" s="2">
        <v>1826</v>
      </c>
      <c r="I149" s="2">
        <f t="shared" si="30"/>
        <v>42180.600000000006</v>
      </c>
      <c r="J149" s="220">
        <f t="shared" si="31"/>
        <v>2008.6000000000001</v>
      </c>
      <c r="L149" s="221">
        <f t="shared" si="15"/>
        <v>2309.89</v>
      </c>
      <c r="Q149" s="221">
        <v>1.15</v>
      </c>
    </row>
    <row r="150" spans="1:17" ht="20.25" customHeight="1">
      <c r="A150" s="182"/>
      <c r="B150" s="3" t="s">
        <v>13</v>
      </c>
      <c r="C150" s="4" t="s">
        <v>14</v>
      </c>
      <c r="D150" s="1">
        <f t="shared" si="26"/>
        <v>58212</v>
      </c>
      <c r="E150" s="1">
        <f t="shared" si="27"/>
        <v>2772</v>
      </c>
      <c r="F150" s="2">
        <f t="shared" si="28"/>
        <v>61873</v>
      </c>
      <c r="G150" s="2">
        <f t="shared" si="29"/>
        <v>19551</v>
      </c>
      <c r="H150" s="2">
        <v>931</v>
      </c>
      <c r="I150" s="2">
        <f t="shared" si="30"/>
        <v>21506.100000000002</v>
      </c>
      <c r="J150" s="220">
        <f t="shared" si="31"/>
        <v>1024.1000000000001</v>
      </c>
      <c r="L150" s="221">
        <f t="shared" si="15"/>
        <v>1177.7150000000001</v>
      </c>
      <c r="Q150" s="221">
        <v>1.15</v>
      </c>
    </row>
    <row r="151" spans="1:17" ht="15.75">
      <c r="A151" s="182"/>
      <c r="B151" s="3" t="s">
        <v>30</v>
      </c>
      <c r="C151" s="4" t="s">
        <v>14</v>
      </c>
      <c r="D151" s="1">
        <f t="shared" si="26"/>
        <v>35091</v>
      </c>
      <c r="E151" s="1">
        <f t="shared" si="27"/>
        <v>1671</v>
      </c>
      <c r="F151" s="2">
        <f t="shared" si="28"/>
        <v>37596</v>
      </c>
      <c r="G151" s="2">
        <f t="shared" si="29"/>
        <v>30177</v>
      </c>
      <c r="H151" s="2">
        <v>1437</v>
      </c>
      <c r="I151" s="2">
        <f t="shared" si="30"/>
        <v>33194.700000000004</v>
      </c>
      <c r="J151" s="220">
        <f t="shared" si="31"/>
        <v>1580.7</v>
      </c>
      <c r="L151" s="221">
        <f t="shared" si="15"/>
        <v>1817.8049999999998</v>
      </c>
      <c r="Q151" s="221">
        <v>1.15</v>
      </c>
    </row>
    <row r="152" spans="1:17" ht="15.75">
      <c r="A152" s="182"/>
      <c r="B152" s="3" t="s">
        <v>34</v>
      </c>
      <c r="C152" s="4" t="s">
        <v>26</v>
      </c>
      <c r="D152" s="1">
        <f t="shared" si="26"/>
        <v>0</v>
      </c>
      <c r="E152" s="1">
        <f t="shared" si="27"/>
        <v>0</v>
      </c>
      <c r="F152" s="2">
        <f t="shared" si="28"/>
        <v>750</v>
      </c>
      <c r="G152" s="2">
        <f t="shared" si="29"/>
        <v>62685</v>
      </c>
      <c r="H152" s="2">
        <v>2985</v>
      </c>
      <c r="I152" s="2">
        <f t="shared" si="30"/>
        <v>68953.50000000001</v>
      </c>
      <c r="J152" s="220">
        <f t="shared" si="31"/>
        <v>3283.5000000000005</v>
      </c>
      <c r="L152" s="221">
        <f>J152*Q152</f>
        <v>3776.025</v>
      </c>
      <c r="Q152" s="221">
        <v>1.15</v>
      </c>
    </row>
    <row r="153" spans="1:17" ht="12.75" customHeight="1">
      <c r="A153" s="183"/>
      <c r="B153" s="3" t="s">
        <v>35</v>
      </c>
      <c r="C153" s="4" t="s">
        <v>26</v>
      </c>
      <c r="D153" s="1">
        <f t="shared" si="26"/>
        <v>12999</v>
      </c>
      <c r="E153" s="1">
        <f t="shared" si="27"/>
        <v>619</v>
      </c>
      <c r="F153" s="2">
        <f t="shared" si="28"/>
        <v>14399</v>
      </c>
      <c r="G153" s="2">
        <f t="shared" si="29"/>
        <v>35721</v>
      </c>
      <c r="H153" s="2">
        <v>1701</v>
      </c>
      <c r="I153" s="2">
        <f t="shared" si="30"/>
        <v>39293.100000000006</v>
      </c>
      <c r="J153" s="220">
        <f t="shared" si="31"/>
        <v>1871.1000000000001</v>
      </c>
      <c r="L153" s="221">
        <f>J153*Q153</f>
        <v>2151.765</v>
      </c>
      <c r="Q153" s="221">
        <v>1.15</v>
      </c>
    </row>
    <row r="154" spans="1:10" ht="4.5" customHeight="1" hidden="1">
      <c r="A154" s="37"/>
      <c r="B154" s="28"/>
      <c r="C154" s="28"/>
      <c r="D154" s="28"/>
      <c r="E154" s="28"/>
      <c r="F154" s="29"/>
      <c r="G154" s="29"/>
      <c r="H154" s="28"/>
      <c r="I154" s="35"/>
      <c r="J154" s="35"/>
    </row>
    <row r="155" spans="1:10" ht="15.75" hidden="1">
      <c r="A155" s="37" t="s">
        <v>48</v>
      </c>
      <c r="B155" s="28"/>
      <c r="C155" s="38" t="s">
        <v>54</v>
      </c>
      <c r="D155" s="28"/>
      <c r="E155" s="28"/>
      <c r="F155" s="29"/>
      <c r="G155" s="29"/>
      <c r="H155" s="28"/>
      <c r="I155" s="35"/>
      <c r="J155" s="35"/>
    </row>
    <row r="156" spans="1:10" ht="15.75" hidden="1">
      <c r="A156" s="28"/>
      <c r="B156" s="30" t="s">
        <v>42</v>
      </c>
      <c r="C156" s="37" t="s">
        <v>49</v>
      </c>
      <c r="D156" s="28"/>
      <c r="E156" s="28"/>
      <c r="F156" s="37" t="s">
        <v>50</v>
      </c>
      <c r="G156" s="29"/>
      <c r="H156" s="28"/>
      <c r="I156" s="35"/>
      <c r="J156" s="35"/>
    </row>
    <row r="157" spans="1:10" ht="3.75" customHeight="1" hidden="1">
      <c r="A157" s="37"/>
      <c r="B157" s="28"/>
      <c r="C157" s="28"/>
      <c r="D157" s="28"/>
      <c r="E157" s="28"/>
      <c r="F157" s="29"/>
      <c r="G157" s="29"/>
      <c r="H157" s="28"/>
      <c r="I157" s="35"/>
      <c r="J157" s="35"/>
    </row>
    <row r="158" spans="1:10" ht="15.75" hidden="1">
      <c r="A158" s="37" t="s">
        <v>57</v>
      </c>
      <c r="B158" s="28"/>
      <c r="C158" s="38" t="s">
        <v>55</v>
      </c>
      <c r="D158" s="28"/>
      <c r="E158" s="28"/>
      <c r="F158" s="29"/>
      <c r="G158" s="29"/>
      <c r="H158" s="28"/>
      <c r="I158" s="35"/>
      <c r="J158" s="35"/>
    </row>
    <row r="159" spans="1:10" ht="15.75" hidden="1">
      <c r="A159" s="36"/>
      <c r="B159" s="30" t="s">
        <v>53</v>
      </c>
      <c r="C159" s="37" t="s">
        <v>51</v>
      </c>
      <c r="D159" s="28"/>
      <c r="E159" s="28"/>
      <c r="F159" s="29"/>
      <c r="G159" s="29"/>
      <c r="H159" s="28"/>
      <c r="I159" s="35"/>
      <c r="J159" s="35"/>
    </row>
    <row r="160" spans="1:10" ht="6" customHeight="1" hidden="1">
      <c r="A160" s="34"/>
      <c r="B160" s="31"/>
      <c r="C160" s="31"/>
      <c r="D160" s="31"/>
      <c r="E160" s="31"/>
      <c r="F160" s="32"/>
      <c r="G160" s="32"/>
      <c r="H160" s="31"/>
      <c r="I160" s="33"/>
      <c r="J160" s="33"/>
    </row>
    <row r="161" spans="1:10" ht="15.75" hidden="1">
      <c r="A161" s="34" t="s">
        <v>52</v>
      </c>
      <c r="B161" s="31"/>
      <c r="C161" s="31"/>
      <c r="D161" s="31"/>
      <c r="E161" s="31"/>
      <c r="F161" s="32"/>
      <c r="G161" s="32"/>
      <c r="H161" s="31"/>
      <c r="I161" s="33"/>
      <c r="J161" s="33"/>
    </row>
    <row r="164" spans="2:17" s="30" customFormat="1" ht="15.75">
      <c r="B164" s="30" t="s">
        <v>67</v>
      </c>
      <c r="C164" s="30" t="s">
        <v>43</v>
      </c>
      <c r="K164" s="227"/>
      <c r="L164" s="227"/>
      <c r="M164" s="227"/>
      <c r="N164" s="227"/>
      <c r="O164" s="227"/>
      <c r="P164" s="227"/>
      <c r="Q164" s="227"/>
    </row>
  </sheetData>
  <mergeCells count="31">
    <mergeCell ref="O20:P20"/>
    <mergeCell ref="K22:P22"/>
    <mergeCell ref="B124:J124"/>
    <mergeCell ref="K20:L20"/>
    <mergeCell ref="I20:J20"/>
    <mergeCell ref="M20:N20"/>
    <mergeCell ref="B89:J89"/>
    <mergeCell ref="B104:J104"/>
    <mergeCell ref="A59:A72"/>
    <mergeCell ref="G122:H122"/>
    <mergeCell ref="I122:J122"/>
    <mergeCell ref="C122:C123"/>
    <mergeCell ref="B122:B123"/>
    <mergeCell ref="B73:J73"/>
    <mergeCell ref="A44:A57"/>
    <mergeCell ref="A23:A27"/>
    <mergeCell ref="A19:F19"/>
    <mergeCell ref="A29:A43"/>
    <mergeCell ref="B28:J28"/>
    <mergeCell ref="B43:J43"/>
    <mergeCell ref="B22:J22"/>
    <mergeCell ref="A139:J139"/>
    <mergeCell ref="A140:A153"/>
    <mergeCell ref="A3:J11"/>
    <mergeCell ref="A1:J2"/>
    <mergeCell ref="A105:A118"/>
    <mergeCell ref="A90:A103"/>
    <mergeCell ref="A75:A88"/>
    <mergeCell ref="A125:A138"/>
    <mergeCell ref="B58:J58"/>
    <mergeCell ref="A18:C18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</dc:creator>
  <cp:keywords/>
  <dc:description/>
  <cp:lastModifiedBy>прием</cp:lastModifiedBy>
  <cp:lastPrinted>2008-03-11T07:47:37Z</cp:lastPrinted>
  <dcterms:created xsi:type="dcterms:W3CDTF">2007-02-25T16:19:41Z</dcterms:created>
  <dcterms:modified xsi:type="dcterms:W3CDTF">2008-03-14T06:25:44Z</dcterms:modified>
  <cp:category/>
  <cp:version/>
  <cp:contentType/>
  <cp:contentStatus/>
</cp:coreProperties>
</file>